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witglobal.sharepoint.com/sites/WE-CBT-ConfluenceDokuISMS/Freigegebene Dokumente/Verbände und Initiativen/RMI - Responsible Minerals Initiative/CMRT_EMRT/"/>
    </mc:Choice>
  </mc:AlternateContent>
  <xr:revisionPtr revIDLastSave="27" documentId="13_ncr:1_{E3842EB1-8BB0-4D98-9C15-3E29ACAC6FCE}" xr6:coauthVersionLast="47" xr6:coauthVersionMax="47" xr10:uidLastSave="{7A69FA97-8F89-4815-902F-6968A5A47C50}"/>
  <workbookProtection workbookAlgorithmName="SHA-512" workbookHashValue="3ODvpALY1x61Cvd0Oofqg97ZNd7+40fUrp7alBOJ/L1ruQ6E/ma5lVUydUoqfrQWad9IBPUQppnTUXDHO2Yr1A==" workbookSaltValue="WfJGw/J05jzXDaJ4irXs0g==" workbookSpinCount="100000" lockStructure="1"/>
  <bookViews>
    <workbookView xWindow="25695" yWindow="0" windowWidth="26010" windowHeight="20985"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5" l="1"/>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c r="B366" i="5"/>
  <c r="T366" i="5"/>
  <c r="B367" i="5"/>
  <c r="T367" i="5" s="1"/>
  <c r="B368" i="5"/>
  <c r="T368" i="5" s="1"/>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s="1"/>
  <c r="B385" i="5"/>
  <c r="T385" i="5"/>
  <c r="B386" i="5"/>
  <c r="T386" i="5"/>
  <c r="B387" i="5"/>
  <c r="T387" i="5"/>
  <c r="B388" i="5"/>
  <c r="T388" i="5" s="1"/>
  <c r="B389" i="5"/>
  <c r="T389" i="5"/>
  <c r="B390" i="5"/>
  <c r="T390" i="5"/>
  <c r="B391" i="5"/>
  <c r="T391" i="5"/>
  <c r="B392" i="5"/>
  <c r="T392" i="5" s="1"/>
  <c r="B393" i="5"/>
  <c r="T393" i="5"/>
  <c r="B394" i="5"/>
  <c r="T394" i="5"/>
  <c r="B395" i="5"/>
  <c r="T395" i="5"/>
  <c r="B396" i="5"/>
  <c r="T396" i="5" s="1"/>
  <c r="B397" i="5"/>
  <c r="T397" i="5"/>
  <c r="B398" i="5"/>
  <c r="T398" i="5"/>
  <c r="B399" i="5"/>
  <c r="T399" i="5"/>
  <c r="B400" i="5"/>
  <c r="T400" i="5" s="1"/>
  <c r="B401" i="5"/>
  <c r="T401" i="5"/>
  <c r="B402" i="5"/>
  <c r="T402" i="5"/>
  <c r="B403" i="5"/>
  <c r="T403" i="5"/>
  <c r="B404" i="5"/>
  <c r="T404" i="5" s="1"/>
  <c r="B405" i="5"/>
  <c r="T405" i="5" s="1"/>
  <c r="B406" i="5"/>
  <c r="T406" i="5"/>
  <c r="B407" i="5"/>
  <c r="T407" i="5"/>
  <c r="B408" i="5"/>
  <c r="T408" i="5" s="1"/>
  <c r="B409" i="5"/>
  <c r="T409" i="5" s="1"/>
  <c r="B410" i="5"/>
  <c r="T410" i="5"/>
  <c r="B411" i="5"/>
  <c r="T411" i="5"/>
  <c r="B412" i="5"/>
  <c r="T412" i="5" s="1"/>
  <c r="B413" i="5"/>
  <c r="T413" i="5" s="1"/>
  <c r="B414" i="5"/>
  <c r="T414" i="5"/>
  <c r="B415" i="5"/>
  <c r="T415" i="5"/>
  <c r="B416" i="5"/>
  <c r="T416" i="5" s="1"/>
  <c r="B417" i="5"/>
  <c r="T417" i="5" s="1"/>
  <c r="B418" i="5"/>
  <c r="T418" i="5"/>
  <c r="B419" i="5"/>
  <c r="T419" i="5" s="1"/>
  <c r="B420" i="5"/>
  <c r="T420" i="5" s="1"/>
  <c r="B421" i="5"/>
  <c r="T421" i="5" s="1"/>
  <c r="B422" i="5"/>
  <c r="T422" i="5"/>
  <c r="B423" i="5"/>
  <c r="T423" i="5" s="1"/>
  <c r="B424" i="5"/>
  <c r="T424" i="5" s="1"/>
  <c r="B425" i="5"/>
  <c r="T425" i="5" s="1"/>
  <c r="B426" i="5"/>
  <c r="T426" i="5"/>
  <c r="B427" i="5"/>
  <c r="T427" i="5" s="1"/>
  <c r="B428" i="5"/>
  <c r="T428" i="5" s="1"/>
  <c r="B429" i="5"/>
  <c r="T429" i="5" s="1"/>
  <c r="B430" i="5"/>
  <c r="T430" i="5"/>
  <c r="B431" i="5"/>
  <c r="T431" i="5" s="1"/>
  <c r="B432" i="5"/>
  <c r="T432" i="5" s="1"/>
  <c r="B433" i="5"/>
  <c r="T433" i="5" s="1"/>
  <c r="B434" i="5"/>
  <c r="T434" i="5"/>
  <c r="B435" i="5"/>
  <c r="T435" i="5" s="1"/>
  <c r="B436" i="5"/>
  <c r="T436" i="5" s="1"/>
  <c r="B437" i="5"/>
  <c r="T437" i="5" s="1"/>
  <c r="B438" i="5"/>
  <c r="T438" i="5"/>
  <c r="B439" i="5"/>
  <c r="T439" i="5" s="1"/>
  <c r="B440" i="5"/>
  <c r="T440" i="5" s="1"/>
  <c r="B441" i="5"/>
  <c r="T441" i="5" s="1"/>
  <c r="B442" i="5"/>
  <c r="T442" i="5"/>
  <c r="B443" i="5"/>
  <c r="T443" i="5" s="1"/>
  <c r="B444" i="5"/>
  <c r="T444" i="5" s="1"/>
  <c r="B445" i="5"/>
  <c r="T445" i="5" s="1"/>
  <c r="B446" i="5"/>
  <c r="T446" i="5"/>
  <c r="B447" i="5"/>
  <c r="T447" i="5" s="1"/>
  <c r="B448" i="5"/>
  <c r="T448" i="5" s="1"/>
  <c r="B449" i="5"/>
  <c r="T449" i="5" s="1"/>
  <c r="B450" i="5"/>
  <c r="T450" i="5"/>
  <c r="B451" i="5"/>
  <c r="T451" i="5" s="1"/>
  <c r="B452" i="5"/>
  <c r="T452" i="5" s="1"/>
  <c r="B453" i="5"/>
  <c r="T453" i="5" s="1"/>
  <c r="B454" i="5"/>
  <c r="T454" i="5"/>
  <c r="B455" i="5"/>
  <c r="T455" i="5" s="1"/>
  <c r="B456" i="5"/>
  <c r="T456" i="5" s="1"/>
  <c r="B457" i="5"/>
  <c r="T457" i="5" s="1"/>
  <c r="B458" i="5"/>
  <c r="T458" i="5"/>
  <c r="B459" i="5"/>
  <c r="T459" i="5" s="1"/>
  <c r="B460" i="5"/>
  <c r="T460" i="5" s="1"/>
  <c r="B461" i="5"/>
  <c r="T461" i="5" s="1"/>
  <c r="B462" i="5"/>
  <c r="T462" i="5"/>
  <c r="B463" i="5"/>
  <c r="T463" i="5" s="1"/>
  <c r="B464" i="5"/>
  <c r="T464" i="5" s="1"/>
  <c r="B465" i="5"/>
  <c r="T465" i="5" s="1"/>
  <c r="B466" i="5"/>
  <c r="T466" i="5"/>
  <c r="B467" i="5"/>
  <c r="T467" i="5" s="1"/>
  <c r="B468" i="5"/>
  <c r="T468" i="5" s="1"/>
  <c r="B469" i="5"/>
  <c r="T469" i="5" s="1"/>
  <c r="B470" i="5"/>
  <c r="T470" i="5"/>
  <c r="B471" i="5"/>
  <c r="T471" i="5" s="1"/>
  <c r="B472" i="5"/>
  <c r="T472" i="5" s="1"/>
  <c r="B473" i="5"/>
  <c r="T473" i="5" s="1"/>
  <c r="B474" i="5"/>
  <c r="T474" i="5"/>
  <c r="B475" i="5"/>
  <c r="T475" i="5" s="1"/>
  <c r="B476" i="5"/>
  <c r="T476" i="5" s="1"/>
  <c r="B477" i="5"/>
  <c r="T477" i="5" s="1"/>
  <c r="B478" i="5"/>
  <c r="T478" i="5"/>
  <c r="B479" i="5"/>
  <c r="T479" i="5" s="1"/>
  <c r="B480" i="5"/>
  <c r="T480" i="5" s="1"/>
  <c r="B481" i="5"/>
  <c r="T481" i="5" s="1"/>
  <c r="B482" i="5"/>
  <c r="T482" i="5"/>
  <c r="B483" i="5"/>
  <c r="T483" i="5" s="1"/>
  <c r="B484" i="5"/>
  <c r="T484" i="5" s="1"/>
  <c r="B485" i="5"/>
  <c r="T485" i="5" s="1"/>
  <c r="B486" i="5"/>
  <c r="T486" i="5"/>
  <c r="B487" i="5"/>
  <c r="T487" i="5" s="1"/>
  <c r="B488" i="5"/>
  <c r="T488" i="5" s="1"/>
  <c r="B489" i="5"/>
  <c r="T489" i="5" s="1"/>
  <c r="B490" i="5"/>
  <c r="T490" i="5"/>
  <c r="B491" i="5"/>
  <c r="T491" i="5" s="1"/>
  <c r="B492" i="5"/>
  <c r="T492" i="5" s="1"/>
  <c r="B493" i="5"/>
  <c r="T493" i="5" s="1"/>
  <c r="B494" i="5"/>
  <c r="T494" i="5"/>
  <c r="B495" i="5"/>
  <c r="T495" i="5" s="1"/>
  <c r="B496" i="5"/>
  <c r="T496" i="5" s="1"/>
  <c r="B497" i="5"/>
  <c r="T497" i="5" s="1"/>
  <c r="B498" i="5"/>
  <c r="T498" i="5"/>
  <c r="B499" i="5"/>
  <c r="T499" i="5" s="1"/>
  <c r="B500" i="5"/>
  <c r="T500" i="5" s="1"/>
  <c r="B501" i="5"/>
  <c r="T501" i="5" s="1"/>
  <c r="B502" i="5"/>
  <c r="T502" i="5"/>
  <c r="B503" i="5"/>
  <c r="T503" i="5" s="1"/>
  <c r="B504" i="5"/>
  <c r="T504" i="5" s="1"/>
  <c r="B505" i="5"/>
  <c r="T505" i="5" s="1"/>
  <c r="B506" i="5"/>
  <c r="T506" i="5"/>
  <c r="B507" i="5"/>
  <c r="T507" i="5" s="1"/>
  <c r="B508" i="5"/>
  <c r="T508" i="5" s="1"/>
  <c r="B509" i="5"/>
  <c r="T509" i="5" s="1"/>
  <c r="B510" i="5"/>
  <c r="T510" i="5"/>
  <c r="B511" i="5"/>
  <c r="T511" i="5" s="1"/>
  <c r="B512" i="5"/>
  <c r="T512" i="5" s="1"/>
  <c r="B513" i="5"/>
  <c r="T513" i="5" s="1"/>
  <c r="B514" i="5"/>
  <c r="T514" i="5"/>
  <c r="B515" i="5"/>
  <c r="T515" i="5" s="1"/>
  <c r="B516" i="5"/>
  <c r="T516" i="5" s="1"/>
  <c r="B517" i="5"/>
  <c r="T517" i="5" s="1"/>
  <c r="B518" i="5"/>
  <c r="T518" i="5"/>
  <c r="B519" i="5"/>
  <c r="T519" i="5" s="1"/>
  <c r="B520" i="5"/>
  <c r="T520" i="5" s="1"/>
  <c r="B521" i="5"/>
  <c r="T521" i="5" s="1"/>
  <c r="B522" i="5"/>
  <c r="T522" i="5"/>
  <c r="B523" i="5"/>
  <c r="T523" i="5" s="1"/>
  <c r="B524" i="5"/>
  <c r="T524" i="5" s="1"/>
  <c r="B525" i="5"/>
  <c r="T525" i="5" s="1"/>
  <c r="B526" i="5"/>
  <c r="T526" i="5"/>
  <c r="B527" i="5"/>
  <c r="T527" i="5" s="1"/>
  <c r="B528" i="5"/>
  <c r="T528" i="5" s="1"/>
  <c r="B529" i="5"/>
  <c r="T529" i="5" s="1"/>
  <c r="B530" i="5"/>
  <c r="T530" i="5"/>
  <c r="B531" i="5"/>
  <c r="T531" i="5" s="1"/>
  <c r="B532" i="5"/>
  <c r="T532" i="5" s="1"/>
  <c r="B533" i="5"/>
  <c r="T533" i="5" s="1"/>
  <c r="B534" i="5"/>
  <c r="T534" i="5"/>
  <c r="B535" i="5"/>
  <c r="T535" i="5" s="1"/>
  <c r="B536" i="5"/>
  <c r="T536" i="5" s="1"/>
  <c r="B537" i="5"/>
  <c r="T537" i="5" s="1"/>
  <c r="B538" i="5"/>
  <c r="T538" i="5"/>
  <c r="B539" i="5"/>
  <c r="T539" i="5" s="1"/>
  <c r="B540" i="5"/>
  <c r="T540" i="5" s="1"/>
  <c r="B541" i="5"/>
  <c r="T541" i="5" s="1"/>
  <c r="B542" i="5"/>
  <c r="T542" i="5"/>
  <c r="B543" i="5"/>
  <c r="T543" i="5" s="1"/>
  <c r="B544" i="5"/>
  <c r="T544" i="5" s="1"/>
  <c r="B545" i="5"/>
  <c r="T545" i="5" s="1"/>
  <c r="B546" i="5"/>
  <c r="T546" i="5"/>
  <c r="B547" i="5"/>
  <c r="T547" i="5" s="1"/>
  <c r="B548" i="5"/>
  <c r="T548" i="5" s="1"/>
  <c r="B549" i="5"/>
  <c r="T549" i="5" s="1"/>
  <c r="B550" i="5"/>
  <c r="T550" i="5"/>
  <c r="B551" i="5"/>
  <c r="T551" i="5" s="1"/>
  <c r="B552" i="5"/>
  <c r="T552" i="5" s="1"/>
  <c r="B553" i="5"/>
  <c r="T553" i="5" s="1"/>
  <c r="B554" i="5"/>
  <c r="T554" i="5"/>
  <c r="B555" i="5"/>
  <c r="T555" i="5" s="1"/>
  <c r="B556" i="5"/>
  <c r="T556" i="5" s="1"/>
  <c r="B557" i="5"/>
  <c r="T557" i="5" s="1"/>
  <c r="B558" i="5"/>
  <c r="T558" i="5"/>
  <c r="B559" i="5"/>
  <c r="T559" i="5" s="1"/>
  <c r="B560" i="5"/>
  <c r="T560" i="5" s="1"/>
  <c r="B561" i="5"/>
  <c r="T561" i="5" s="1"/>
  <c r="B562" i="5"/>
  <c r="T562" i="5"/>
  <c r="B563" i="5"/>
  <c r="T563" i="5" s="1"/>
  <c r="B564" i="5"/>
  <c r="T564" i="5" s="1"/>
  <c r="B565" i="5"/>
  <c r="T565" i="5" s="1"/>
  <c r="B566" i="5"/>
  <c r="T566" i="5"/>
  <c r="B567" i="5"/>
  <c r="T567" i="5" s="1"/>
  <c r="B568" i="5"/>
  <c r="T568" i="5" s="1"/>
  <c r="B569" i="5"/>
  <c r="T569" i="5" s="1"/>
  <c r="B570" i="5"/>
  <c r="T570" i="5"/>
  <c r="B571" i="5"/>
  <c r="T571" i="5" s="1"/>
  <c r="B572" i="5"/>
  <c r="T572" i="5" s="1"/>
  <c r="B573" i="5"/>
  <c r="T573" i="5" s="1"/>
  <c r="B574" i="5"/>
  <c r="T574" i="5"/>
  <c r="B575" i="5"/>
  <c r="T575" i="5" s="1"/>
  <c r="B576" i="5"/>
  <c r="T576" i="5" s="1"/>
  <c r="B577" i="5"/>
  <c r="T577" i="5" s="1"/>
  <c r="B578" i="5"/>
  <c r="T578" i="5"/>
  <c r="B579" i="5"/>
  <c r="T579" i="5" s="1"/>
  <c r="B580" i="5"/>
  <c r="T580" i="5" s="1"/>
  <c r="B581" i="5"/>
  <c r="T581" i="5" s="1"/>
  <c r="B582" i="5"/>
  <c r="T582" i="5"/>
  <c r="B583" i="5"/>
  <c r="T583" i="5" s="1"/>
  <c r="B584" i="5"/>
  <c r="T584" i="5" s="1"/>
  <c r="B585" i="5"/>
  <c r="T585" i="5" s="1"/>
  <c r="B586" i="5"/>
  <c r="T586" i="5"/>
  <c r="B587" i="5"/>
  <c r="T587" i="5" s="1"/>
  <c r="B588" i="5"/>
  <c r="T588" i="5" s="1"/>
  <c r="B589" i="5"/>
  <c r="T589" i="5" s="1"/>
  <c r="B590" i="5"/>
  <c r="T590" i="5"/>
  <c r="B591" i="5"/>
  <c r="T591" i="5" s="1"/>
  <c r="B592" i="5"/>
  <c r="T592" i="5" s="1"/>
  <c r="B593" i="5"/>
  <c r="T593" i="5" s="1"/>
  <c r="B594" i="5"/>
  <c r="T594" i="5"/>
  <c r="B595" i="5"/>
  <c r="T595" i="5" s="1"/>
  <c r="B596" i="5"/>
  <c r="T596" i="5" s="1"/>
  <c r="B597" i="5"/>
  <c r="T597" i="5" s="1"/>
  <c r="B598" i="5"/>
  <c r="T598" i="5"/>
  <c r="B599" i="5"/>
  <c r="T599" i="5" s="1"/>
  <c r="B600" i="5"/>
  <c r="T600" i="5" s="1"/>
  <c r="B601" i="5"/>
  <c r="T601" i="5" s="1"/>
  <c r="B602" i="5"/>
  <c r="T602" i="5"/>
  <c r="B603" i="5"/>
  <c r="T603" i="5" s="1"/>
  <c r="B604" i="5"/>
  <c r="T604" i="5" s="1"/>
  <c r="B605" i="5"/>
  <c r="T605" i="5" s="1"/>
  <c r="B606" i="5"/>
  <c r="T606" i="5"/>
  <c r="B607" i="5"/>
  <c r="T607" i="5" s="1"/>
  <c r="B608" i="5"/>
  <c r="T608" i="5" s="1"/>
  <c r="B609" i="5"/>
  <c r="T609" i="5" s="1"/>
  <c r="B610" i="5"/>
  <c r="T610" i="5"/>
  <c r="B611" i="5"/>
  <c r="T611" i="5" s="1"/>
  <c r="B612" i="5"/>
  <c r="T612" i="5" s="1"/>
  <c r="B613" i="5"/>
  <c r="T613" i="5" s="1"/>
  <c r="B614" i="5"/>
  <c r="T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c r="B627" i="5"/>
  <c r="T627" i="5" s="1"/>
  <c r="B628" i="5"/>
  <c r="T628" i="5" s="1"/>
  <c r="B629" i="5"/>
  <c r="T629" i="5" s="1"/>
  <c r="B630" i="5"/>
  <c r="T630" i="5"/>
  <c r="B631" i="5"/>
  <c r="T631" i="5" s="1"/>
  <c r="B632" i="5"/>
  <c r="T632" i="5" s="1"/>
  <c r="B633" i="5"/>
  <c r="T633" i="5" s="1"/>
  <c r="B634" i="5"/>
  <c r="T634" i="5"/>
  <c r="B635" i="5"/>
  <c r="T635" i="5" s="1"/>
  <c r="B636" i="5"/>
  <c r="T636" i="5" s="1"/>
  <c r="B637" i="5"/>
  <c r="T637" i="5" s="1"/>
  <c r="B638" i="5"/>
  <c r="T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c r="B655" i="5"/>
  <c r="T655" i="5" s="1"/>
  <c r="B656" i="5"/>
  <c r="T656" i="5" s="1"/>
  <c r="B657" i="5"/>
  <c r="T657" i="5" s="1"/>
  <c r="B658" i="5"/>
  <c r="T658" i="5"/>
  <c r="B659" i="5"/>
  <c r="T659" i="5" s="1"/>
  <c r="B660" i="5"/>
  <c r="T660" i="5" s="1"/>
  <c r="B661" i="5"/>
  <c r="T661" i="5" s="1"/>
  <c r="B662" i="5"/>
  <c r="T662" i="5"/>
  <c r="B663" i="5"/>
  <c r="T663" i="5" s="1"/>
  <c r="B664" i="5"/>
  <c r="T664" i="5" s="1"/>
  <c r="B665" i="5"/>
  <c r="T665" i="5" s="1"/>
  <c r="B666" i="5"/>
  <c r="T666" i="5"/>
  <c r="B667" i="5"/>
  <c r="T667" i="5" s="1"/>
  <c r="B668" i="5"/>
  <c r="T668" i="5" s="1"/>
  <c r="B669" i="5"/>
  <c r="T669" i="5" s="1"/>
  <c r="B670" i="5"/>
  <c r="T670" i="5"/>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c r="B687" i="5"/>
  <c r="T687" i="5" s="1"/>
  <c r="B688" i="5"/>
  <c r="T688" i="5" s="1"/>
  <c r="B689" i="5"/>
  <c r="T689" i="5" s="1"/>
  <c r="B690" i="5"/>
  <c r="T690" i="5"/>
  <c r="B691" i="5"/>
  <c r="T691" i="5" s="1"/>
  <c r="B692" i="5"/>
  <c r="T692" i="5" s="1"/>
  <c r="B693" i="5"/>
  <c r="T693" i="5" s="1"/>
  <c r="B694" i="5"/>
  <c r="T694" i="5"/>
  <c r="B695" i="5"/>
  <c r="T695" i="5" s="1"/>
  <c r="B696" i="5"/>
  <c r="T696" i="5" s="1"/>
  <c r="B697" i="5"/>
  <c r="T697" i="5" s="1"/>
  <c r="B698" i="5"/>
  <c r="T698" i="5"/>
  <c r="B699" i="5"/>
  <c r="T699" i="5" s="1"/>
  <c r="B700" i="5"/>
  <c r="T700" i="5" s="1"/>
  <c r="B701" i="5"/>
  <c r="T701" i="5" s="1"/>
  <c r="B702" i="5"/>
  <c r="T702" i="5"/>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c r="B719" i="5"/>
  <c r="T719" i="5" s="1"/>
  <c r="B720" i="5"/>
  <c r="T720" i="5" s="1"/>
  <c r="B721" i="5"/>
  <c r="T721" i="5" s="1"/>
  <c r="B722" i="5"/>
  <c r="T722" i="5"/>
  <c r="B723" i="5"/>
  <c r="T723" i="5" s="1"/>
  <c r="B724" i="5"/>
  <c r="T724" i="5" s="1"/>
  <c r="B725" i="5"/>
  <c r="T725" i="5" s="1"/>
  <c r="B726" i="5"/>
  <c r="T726" i="5"/>
  <c r="B727" i="5"/>
  <c r="T727" i="5" s="1"/>
  <c r="B728" i="5"/>
  <c r="T728" i="5" s="1"/>
  <c r="B729" i="5"/>
  <c r="T729" i="5" s="1"/>
  <c r="B730" i="5"/>
  <c r="T730" i="5"/>
  <c r="B731" i="5"/>
  <c r="T731" i="5" s="1"/>
  <c r="B732" i="5"/>
  <c r="T732" i="5" s="1"/>
  <c r="B733" i="5"/>
  <c r="T733" i="5" s="1"/>
  <c r="B734" i="5"/>
  <c r="T734" i="5"/>
  <c r="B735" i="5"/>
  <c r="T735" i="5" s="1"/>
  <c r="B736" i="5"/>
  <c r="T736" i="5" s="1"/>
  <c r="B737" i="5"/>
  <c r="T737" i="5" s="1"/>
  <c r="B738" i="5"/>
  <c r="T738" i="5" s="1"/>
  <c r="B739" i="5"/>
  <c r="T739" i="5" s="1"/>
  <c r="B740" i="5"/>
  <c r="T740" i="5" s="1"/>
  <c r="B741" i="5"/>
  <c r="T741" i="5" s="1"/>
  <c r="B742" i="5"/>
  <c r="T742" i="5" s="1"/>
  <c r="B743" i="5"/>
  <c r="T743" i="5" s="1"/>
  <c r="B744" i="5"/>
  <c r="T744" i="5" s="1"/>
  <c r="B745" i="5"/>
  <c r="T745" i="5"/>
  <c r="B746" i="5"/>
  <c r="T746" i="5"/>
  <c r="B747" i="5"/>
  <c r="T747" i="5" s="1"/>
  <c r="B748" i="5"/>
  <c r="T748" i="5"/>
  <c r="B749" i="5"/>
  <c r="T749" i="5"/>
  <c r="B750" i="5"/>
  <c r="T750" i="5"/>
  <c r="B751" i="5"/>
  <c r="T751" i="5" s="1"/>
  <c r="B752" i="5"/>
  <c r="T752" i="5"/>
  <c r="B753" i="5"/>
  <c r="T753" i="5"/>
  <c r="B754" i="5"/>
  <c r="T754" i="5"/>
  <c r="B755" i="5"/>
  <c r="T755" i="5" s="1"/>
  <c r="B756" i="5"/>
  <c r="T756" i="5"/>
  <c r="B757" i="5"/>
  <c r="T757" i="5"/>
  <c r="B758" i="5"/>
  <c r="T758" i="5"/>
  <c r="B759" i="5"/>
  <c r="T759" i="5" s="1"/>
  <c r="B760" i="5"/>
  <c r="T760" i="5" s="1"/>
  <c r="B761" i="5"/>
  <c r="T761" i="5"/>
  <c r="B762" i="5"/>
  <c r="T762" i="5"/>
  <c r="B763" i="5"/>
  <c r="T763" i="5" s="1"/>
  <c r="B764" i="5"/>
  <c r="T764" i="5" s="1"/>
  <c r="B765" i="5"/>
  <c r="T765" i="5"/>
  <c r="B766" i="5"/>
  <c r="T766" i="5"/>
  <c r="B767" i="5"/>
  <c r="T767" i="5" s="1"/>
  <c r="B768" i="5"/>
  <c r="T768" i="5" s="1"/>
  <c r="B769" i="5"/>
  <c r="T769" i="5"/>
  <c r="B770" i="5"/>
  <c r="T770" i="5"/>
  <c r="B771" i="5"/>
  <c r="T771" i="5" s="1"/>
  <c r="B772" i="5"/>
  <c r="T772" i="5" s="1"/>
  <c r="B773" i="5"/>
  <c r="T773" i="5"/>
  <c r="B774" i="5"/>
  <c r="T774" i="5"/>
  <c r="B775" i="5"/>
  <c r="T775" i="5" s="1"/>
  <c r="B776" i="5"/>
  <c r="T776" i="5" s="1"/>
  <c r="B777" i="5"/>
  <c r="T777" i="5"/>
  <c r="B778" i="5"/>
  <c r="T778" i="5"/>
  <c r="B779" i="5"/>
  <c r="T779" i="5" s="1"/>
  <c r="B780" i="5"/>
  <c r="T780" i="5" s="1"/>
  <c r="B781" i="5"/>
  <c r="T781" i="5"/>
  <c r="B782" i="5"/>
  <c r="T782" i="5"/>
  <c r="B783" i="5"/>
  <c r="T783" i="5" s="1"/>
  <c r="B784" i="5"/>
  <c r="T784" i="5" s="1"/>
  <c r="B785" i="5"/>
  <c r="T785" i="5"/>
  <c r="B786" i="5"/>
  <c r="T786" i="5"/>
  <c r="B787" i="5"/>
  <c r="T787" i="5" s="1"/>
  <c r="B788" i="5"/>
  <c r="T788" i="5" s="1"/>
  <c r="B789" i="5"/>
  <c r="T789" i="5"/>
  <c r="B790" i="5"/>
  <c r="T790" i="5"/>
  <c r="B791" i="5"/>
  <c r="T791" i="5" s="1"/>
  <c r="B792" i="5"/>
  <c r="T792" i="5" s="1"/>
  <c r="B793" i="5"/>
  <c r="T793" i="5"/>
  <c r="B794" i="5"/>
  <c r="T794" i="5"/>
  <c r="B795" i="5"/>
  <c r="T795" i="5" s="1"/>
  <c r="B796" i="5"/>
  <c r="T796" i="5" s="1"/>
  <c r="B797" i="5"/>
  <c r="T797" i="5"/>
  <c r="B798" i="5"/>
  <c r="T798" i="5"/>
  <c r="B799" i="5"/>
  <c r="T799" i="5" s="1"/>
  <c r="B800" i="5"/>
  <c r="T800" i="5" s="1"/>
  <c r="B801" i="5"/>
  <c r="T801" i="5"/>
  <c r="B802" i="5"/>
  <c r="T802" i="5"/>
  <c r="B803" i="5"/>
  <c r="T803" i="5" s="1"/>
  <c r="B804" i="5"/>
  <c r="T804" i="5" s="1"/>
  <c r="B805" i="5"/>
  <c r="T805" i="5"/>
  <c r="B806" i="5"/>
  <c r="T806" i="5"/>
  <c r="B807" i="5"/>
  <c r="T807" i="5" s="1"/>
  <c r="B808" i="5"/>
  <c r="T808" i="5" s="1"/>
  <c r="B809" i="5"/>
  <c r="T809" i="5"/>
  <c r="B810" i="5"/>
  <c r="T810" i="5"/>
  <c r="B811" i="5"/>
  <c r="T811" i="5" s="1"/>
  <c r="B812" i="5"/>
  <c r="T812" i="5" s="1"/>
  <c r="B813" i="5"/>
  <c r="T813" i="5"/>
  <c r="B814" i="5"/>
  <c r="T814" i="5"/>
  <c r="B815" i="5"/>
  <c r="T815" i="5" s="1"/>
  <c r="B816" i="5"/>
  <c r="T816" i="5" s="1"/>
  <c r="B817" i="5"/>
  <c r="T817" i="5"/>
  <c r="B818" i="5"/>
  <c r="T818" i="5"/>
  <c r="B819" i="5"/>
  <c r="T819" i="5" s="1"/>
  <c r="B820" i="5"/>
  <c r="T820" i="5" s="1"/>
  <c r="B821" i="5"/>
  <c r="T821" i="5"/>
  <c r="B822" i="5"/>
  <c r="T822" i="5"/>
  <c r="B823" i="5"/>
  <c r="T823" i="5" s="1"/>
  <c r="B824" i="5"/>
  <c r="T824" i="5" s="1"/>
  <c r="B825" i="5"/>
  <c r="T825" i="5"/>
  <c r="B826" i="5"/>
  <c r="T826" i="5"/>
  <c r="B827" i="5"/>
  <c r="T827" i="5" s="1"/>
  <c r="B828" i="5"/>
  <c r="T828" i="5" s="1"/>
  <c r="B829" i="5"/>
  <c r="T829" i="5"/>
  <c r="B830" i="5"/>
  <c r="T830" i="5"/>
  <c r="B831" i="5"/>
  <c r="T831" i="5" s="1"/>
  <c r="B832" i="5"/>
  <c r="T832" i="5" s="1"/>
  <c r="B833" i="5"/>
  <c r="T833" i="5"/>
  <c r="B834" i="5"/>
  <c r="T834" i="5"/>
  <c r="B835" i="5"/>
  <c r="T835" i="5" s="1"/>
  <c r="B836" i="5"/>
  <c r="T836" i="5" s="1"/>
  <c r="B837" i="5"/>
  <c r="T837" i="5" s="1"/>
  <c r="B838" i="5"/>
  <c r="T838" i="5"/>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c r="B1100" i="5"/>
  <c r="T1100" i="5" s="1"/>
  <c r="B1101" i="5"/>
  <c r="T1101" i="5" s="1"/>
  <c r="B1102" i="5"/>
  <c r="T1102" i="5" s="1"/>
  <c r="B1103" i="5"/>
  <c r="T1103" i="5"/>
  <c r="B1104" i="5"/>
  <c r="T1104" i="5" s="1"/>
  <c r="B1105" i="5"/>
  <c r="T1105" i="5" s="1"/>
  <c r="B1106" i="5"/>
  <c r="T1106" i="5" s="1"/>
  <c r="B1107" i="5"/>
  <c r="T1107" i="5"/>
  <c r="B1108" i="5"/>
  <c r="T1108" i="5" s="1"/>
  <c r="B1109" i="5"/>
  <c r="T1109" i="5" s="1"/>
  <c r="B1110" i="5"/>
  <c r="T1110" i="5" s="1"/>
  <c r="B1111" i="5"/>
  <c r="T1111" i="5"/>
  <c r="B1112" i="5"/>
  <c r="T1112" i="5" s="1"/>
  <c r="B1113" i="5"/>
  <c r="T1113" i="5" s="1"/>
  <c r="B1114" i="5"/>
  <c r="T1114" i="5" s="1"/>
  <c r="B1115" i="5"/>
  <c r="T1115" i="5"/>
  <c r="B1116" i="5"/>
  <c r="T1116" i="5" s="1"/>
  <c r="B1117" i="5"/>
  <c r="T1117" i="5" s="1"/>
  <c r="B1118" i="5"/>
  <c r="T1118" i="5" s="1"/>
  <c r="B1119" i="5"/>
  <c r="T1119" i="5"/>
  <c r="B1120" i="5"/>
  <c r="T1120" i="5" s="1"/>
  <c r="B1121" i="5"/>
  <c r="T1121" i="5" s="1"/>
  <c r="B1122" i="5"/>
  <c r="T1122" i="5" s="1"/>
  <c r="B1123" i="5"/>
  <c r="T1123" i="5"/>
  <c r="B1124" i="5"/>
  <c r="T1124" i="5" s="1"/>
  <c r="B1125" i="5"/>
  <c r="T1125" i="5" s="1"/>
  <c r="B1126" i="5"/>
  <c r="T1126" i="5" s="1"/>
  <c r="B1127" i="5"/>
  <c r="T1127" i="5"/>
  <c r="B1128" i="5"/>
  <c r="T1128" i="5" s="1"/>
  <c r="B1129" i="5"/>
  <c r="T1129" i="5" s="1"/>
  <c r="B1130" i="5"/>
  <c r="T1130" i="5" s="1"/>
  <c r="B1131" i="5"/>
  <c r="T1131" i="5"/>
  <c r="B1132" i="5"/>
  <c r="T1132" i="5" s="1"/>
  <c r="B1133" i="5"/>
  <c r="T1133" i="5" s="1"/>
  <c r="B1134" i="5"/>
  <c r="T1134" i="5" s="1"/>
  <c r="B1135" i="5"/>
  <c r="T1135" i="5"/>
  <c r="B1136" i="5"/>
  <c r="T1136" i="5" s="1"/>
  <c r="B1137" i="5"/>
  <c r="T1137" i="5" s="1"/>
  <c r="B1138" i="5"/>
  <c r="T1138" i="5" s="1"/>
  <c r="B1139" i="5"/>
  <c r="T1139" i="5"/>
  <c r="B1140" i="5"/>
  <c r="T1140" i="5" s="1"/>
  <c r="B1141" i="5"/>
  <c r="T1141" i="5" s="1"/>
  <c r="B1142" i="5"/>
  <c r="T1142" i="5" s="1"/>
  <c r="B1143" i="5"/>
  <c r="T1143" i="5"/>
  <c r="B1144" i="5"/>
  <c r="T1144" i="5" s="1"/>
  <c r="B1145" i="5"/>
  <c r="T1145" i="5" s="1"/>
  <c r="B1146" i="5"/>
  <c r="T1146" i="5" s="1"/>
  <c r="B1147" i="5"/>
  <c r="T1147" i="5"/>
  <c r="B1148" i="5"/>
  <c r="T1148" i="5" s="1"/>
  <c r="B1149" i="5"/>
  <c r="T1149" i="5" s="1"/>
  <c r="B1150" i="5"/>
  <c r="T1150" i="5" s="1"/>
  <c r="B1151" i="5"/>
  <c r="T1151" i="5"/>
  <c r="B1152" i="5"/>
  <c r="T1152" i="5" s="1"/>
  <c r="B1153" i="5"/>
  <c r="T1153" i="5" s="1"/>
  <c r="B1154" i="5"/>
  <c r="T1154" i="5" s="1"/>
  <c r="B1155" i="5"/>
  <c r="T1155" i="5"/>
  <c r="B1156" i="5"/>
  <c r="T1156" i="5" s="1"/>
  <c r="B1157" i="5"/>
  <c r="T1157" i="5" s="1"/>
  <c r="B1158" i="5"/>
  <c r="T1158" i="5" s="1"/>
  <c r="B1159" i="5"/>
  <c r="T1159" i="5"/>
  <c r="B1160" i="5"/>
  <c r="T1160" i="5" s="1"/>
  <c r="B1161" i="5"/>
  <c r="T1161" i="5" s="1"/>
  <c r="B1162" i="5"/>
  <c r="T1162" i="5" s="1"/>
  <c r="B1163" i="5"/>
  <c r="T1163" i="5"/>
  <c r="B1164" i="5"/>
  <c r="T1164" i="5" s="1"/>
  <c r="B1165" i="5"/>
  <c r="T1165" i="5" s="1"/>
  <c r="B1166" i="5"/>
  <c r="T1166" i="5" s="1"/>
  <c r="B1167" i="5"/>
  <c r="T1167" i="5"/>
  <c r="B1168" i="5"/>
  <c r="T1168" i="5" s="1"/>
  <c r="B1169" i="5"/>
  <c r="T1169" i="5" s="1"/>
  <c r="B1170" i="5"/>
  <c r="T1170" i="5" s="1"/>
  <c r="B1171" i="5"/>
  <c r="T1171" i="5"/>
  <c r="B1172" i="5"/>
  <c r="T1172" i="5" s="1"/>
  <c r="B1173" i="5"/>
  <c r="T1173" i="5" s="1"/>
  <c r="B1174" i="5"/>
  <c r="T1174" i="5" s="1"/>
  <c r="B1175" i="5"/>
  <c r="T1175" i="5"/>
  <c r="B1176" i="5"/>
  <c r="T1176" i="5" s="1"/>
  <c r="B1177" i="5"/>
  <c r="T1177" i="5" s="1"/>
  <c r="B1178" i="5"/>
  <c r="T1178" i="5" s="1"/>
  <c r="B1179" i="5"/>
  <c r="T1179" i="5"/>
  <c r="B1180" i="5"/>
  <c r="T1180" i="5" s="1"/>
  <c r="B1181" i="5"/>
  <c r="T1181" i="5" s="1"/>
  <c r="B1182" i="5"/>
  <c r="T1182" i="5" s="1"/>
  <c r="B1183" i="5"/>
  <c r="T1183" i="5"/>
  <c r="B1184" i="5"/>
  <c r="T1184" i="5" s="1"/>
  <c r="B1185" i="5"/>
  <c r="T1185" i="5" s="1"/>
  <c r="B1186" i="5"/>
  <c r="T1186" i="5" s="1"/>
  <c r="B1187" i="5"/>
  <c r="T1187" i="5"/>
  <c r="B1188" i="5"/>
  <c r="T1188" i="5" s="1"/>
  <c r="B1189" i="5"/>
  <c r="T1189" i="5" s="1"/>
  <c r="B1190" i="5"/>
  <c r="T1190" i="5" s="1"/>
  <c r="B1191" i="5"/>
  <c r="T1191" i="5"/>
  <c r="B1192" i="5"/>
  <c r="T1192" i="5" s="1"/>
  <c r="B1193" i="5"/>
  <c r="T1193" i="5" s="1"/>
  <c r="B1194" i="5"/>
  <c r="T1194" i="5" s="1"/>
  <c r="B1195" i="5"/>
  <c r="T1195" i="5"/>
  <c r="B1196" i="5"/>
  <c r="T1196" i="5" s="1"/>
  <c r="B1197" i="5"/>
  <c r="T1197" i="5" s="1"/>
  <c r="B1198" i="5"/>
  <c r="T1198" i="5" s="1"/>
  <c r="B1199" i="5"/>
  <c r="T1199" i="5"/>
  <c r="B1200" i="5"/>
  <c r="T1200" i="5" s="1"/>
  <c r="B1201" i="5"/>
  <c r="T1201" i="5" s="1"/>
  <c r="B1202" i="5"/>
  <c r="T1202" i="5" s="1"/>
  <c r="B1203" i="5"/>
  <c r="T1203" i="5"/>
  <c r="B1204" i="5"/>
  <c r="T1204" i="5" s="1"/>
  <c r="B1205" i="5"/>
  <c r="T1205" i="5" s="1"/>
  <c r="B1206" i="5"/>
  <c r="T1206" i="5" s="1"/>
  <c r="B1207" i="5"/>
  <c r="T1207" i="5"/>
  <c r="B1208" i="5"/>
  <c r="T1208" i="5" s="1"/>
  <c r="B1209" i="5"/>
  <c r="T1209" i="5" s="1"/>
  <c r="B1210" i="5"/>
  <c r="T1210" i="5" s="1"/>
  <c r="B1211" i="5"/>
  <c r="T1211" i="5"/>
  <c r="B1212" i="5"/>
  <c r="T1212" i="5" s="1"/>
  <c r="B1213" i="5"/>
  <c r="T1213" i="5" s="1"/>
  <c r="B1214" i="5"/>
  <c r="T1214" i="5" s="1"/>
  <c r="B1215" i="5"/>
  <c r="T1215" i="5"/>
  <c r="B1216" i="5"/>
  <c r="T1216" i="5" s="1"/>
  <c r="B1217" i="5"/>
  <c r="T1217" i="5" s="1"/>
  <c r="B1218" i="5"/>
  <c r="T1218" i="5" s="1"/>
  <c r="B1219" i="5"/>
  <c r="T1219" i="5"/>
  <c r="B1220" i="5"/>
  <c r="T1220" i="5" s="1"/>
  <c r="B1221" i="5"/>
  <c r="T1221" i="5" s="1"/>
  <c r="B1222" i="5"/>
  <c r="T1222" i="5" s="1"/>
  <c r="B1223" i="5"/>
  <c r="T1223" i="5"/>
  <c r="B1224" i="5"/>
  <c r="T1224" i="5" s="1"/>
  <c r="B1225" i="5"/>
  <c r="T1225" i="5" s="1"/>
  <c r="B1226" i="5"/>
  <c r="T1226" i="5" s="1"/>
  <c r="B1227" i="5"/>
  <c r="T1227" i="5"/>
  <c r="B1228" i="5"/>
  <c r="T1228" i="5" s="1"/>
  <c r="B1229" i="5"/>
  <c r="T1229" i="5" s="1"/>
  <c r="B1230" i="5"/>
  <c r="T1230" i="5" s="1"/>
  <c r="B1231" i="5"/>
  <c r="T1231" i="5"/>
  <c r="B1232" i="5"/>
  <c r="T1232" i="5" s="1"/>
  <c r="B1233" i="5"/>
  <c r="T1233" i="5" s="1"/>
  <c r="B1234" i="5"/>
  <c r="T1234" i="5" s="1"/>
  <c r="B1235" i="5"/>
  <c r="T1235" i="5"/>
  <c r="B1236" i="5"/>
  <c r="T1236" i="5" s="1"/>
  <c r="B1237" i="5"/>
  <c r="T1237" i="5" s="1"/>
  <c r="B1238" i="5"/>
  <c r="T1238" i="5" s="1"/>
  <c r="B1239" i="5"/>
  <c r="T1239" i="5"/>
  <c r="B1240" i="5"/>
  <c r="T1240" i="5" s="1"/>
  <c r="B1241" i="5"/>
  <c r="T1241" i="5" s="1"/>
  <c r="B1242" i="5"/>
  <c r="T1242" i="5" s="1"/>
  <c r="B1243" i="5"/>
  <c r="T1243" i="5"/>
  <c r="B1244" i="5"/>
  <c r="T1244" i="5" s="1"/>
  <c r="B1245" i="5"/>
  <c r="T1245" i="5" s="1"/>
  <c r="B1246" i="5"/>
  <c r="T1246" i="5" s="1"/>
  <c r="B1247" i="5"/>
  <c r="T1247" i="5"/>
  <c r="B1248" i="5"/>
  <c r="T1248" i="5" s="1"/>
  <c r="B1249" i="5"/>
  <c r="T1249" i="5" s="1"/>
  <c r="B1250" i="5"/>
  <c r="T1250" i="5" s="1"/>
  <c r="B1251" i="5"/>
  <c r="T1251" i="5"/>
  <c r="B1252" i="5"/>
  <c r="T1252" i="5" s="1"/>
  <c r="B1253" i="5"/>
  <c r="T1253" i="5" s="1"/>
  <c r="B1254" i="5"/>
  <c r="T1254" i="5" s="1"/>
  <c r="B1255" i="5"/>
  <c r="T1255" i="5"/>
  <c r="B1256" i="5"/>
  <c r="T1256" i="5" s="1"/>
  <c r="B1257" i="5"/>
  <c r="T1257" i="5" s="1"/>
  <c r="B1258" i="5"/>
  <c r="T1258" i="5" s="1"/>
  <c r="B1259" i="5"/>
  <c r="T1259" i="5"/>
  <c r="B1260" i="5"/>
  <c r="T1260" i="5" s="1"/>
  <c r="B1261" i="5"/>
  <c r="T1261" i="5" s="1"/>
  <c r="B1262" i="5"/>
  <c r="T1262" i="5" s="1"/>
  <c r="B1263" i="5"/>
  <c r="T1263" i="5"/>
  <c r="B1264" i="5"/>
  <c r="T1264" i="5" s="1"/>
  <c r="B1265" i="5"/>
  <c r="T1265" i="5" s="1"/>
  <c r="B1266" i="5"/>
  <c r="T1266" i="5" s="1"/>
  <c r="B1267" i="5"/>
  <c r="T1267" i="5"/>
  <c r="B1268" i="5"/>
  <c r="T1268" i="5" s="1"/>
  <c r="B1269" i="5"/>
  <c r="T1269" i="5" s="1"/>
  <c r="B1270" i="5"/>
  <c r="T1270" i="5" s="1"/>
  <c r="B1271" i="5"/>
  <c r="T1271" i="5"/>
  <c r="B1272" i="5"/>
  <c r="T1272" i="5" s="1"/>
  <c r="B1273" i="5"/>
  <c r="T1273" i="5" s="1"/>
  <c r="B1274" i="5"/>
  <c r="T1274" i="5" s="1"/>
  <c r="B1275" i="5"/>
  <c r="T1275" i="5"/>
  <c r="B1276" i="5"/>
  <c r="T1276" i="5" s="1"/>
  <c r="B1277" i="5"/>
  <c r="T1277" i="5" s="1"/>
  <c r="B1278" i="5"/>
  <c r="T1278" i="5" s="1"/>
  <c r="B1279" i="5"/>
  <c r="T1279" i="5"/>
  <c r="B1280" i="5"/>
  <c r="T1280" i="5" s="1"/>
  <c r="B1281" i="5"/>
  <c r="T1281" i="5" s="1"/>
  <c r="B1282" i="5"/>
  <c r="T1282" i="5" s="1"/>
  <c r="B1283" i="5"/>
  <c r="T1283" i="5"/>
  <c r="B1284" i="5"/>
  <c r="T1284" i="5" s="1"/>
  <c r="B1285" i="5"/>
  <c r="T1285" i="5" s="1"/>
  <c r="B1286" i="5"/>
  <c r="T1286" i="5" s="1"/>
  <c r="B1287" i="5"/>
  <c r="T1287" i="5"/>
  <c r="B1288" i="5"/>
  <c r="T1288" i="5" s="1"/>
  <c r="B1289" i="5"/>
  <c r="T1289" i="5" s="1"/>
  <c r="B1290" i="5"/>
  <c r="T1290" i="5" s="1"/>
  <c r="B1291" i="5"/>
  <c r="T1291" i="5"/>
  <c r="B1292" i="5"/>
  <c r="T1292" i="5" s="1"/>
  <c r="B1293" i="5"/>
  <c r="T1293" i="5" s="1"/>
  <c r="B1294" i="5"/>
  <c r="T1294" i="5" s="1"/>
  <c r="B1295" i="5"/>
  <c r="T1295" i="5"/>
  <c r="B1296" i="5"/>
  <c r="T1296" i="5" s="1"/>
  <c r="B1297" i="5"/>
  <c r="T1297" i="5" s="1"/>
  <c r="B1298" i="5"/>
  <c r="T1298" i="5" s="1"/>
  <c r="B1299" i="5"/>
  <c r="T1299" i="5"/>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c r="B1312" i="5"/>
  <c r="T1312" i="5" s="1"/>
  <c r="B1313" i="5"/>
  <c r="T1313" i="5" s="1"/>
  <c r="B1314" i="5"/>
  <c r="T1314" i="5" s="1"/>
  <c r="B1315" i="5"/>
  <c r="T1315" i="5"/>
  <c r="B1316" i="5"/>
  <c r="T1316" i="5" s="1"/>
  <c r="B1317" i="5"/>
  <c r="T1317" i="5" s="1"/>
  <c r="B1318" i="5"/>
  <c r="T1318" i="5" s="1"/>
  <c r="B1319" i="5"/>
  <c r="T1319" i="5"/>
  <c r="B1320" i="5"/>
  <c r="T1320" i="5" s="1"/>
  <c r="B1321" i="5"/>
  <c r="T1321" i="5" s="1"/>
  <c r="B1322" i="5"/>
  <c r="T1322" i="5" s="1"/>
  <c r="B1323" i="5"/>
  <c r="T1323" i="5"/>
  <c r="B1324" i="5"/>
  <c r="T1324" i="5" s="1"/>
  <c r="B1325" i="5"/>
  <c r="T1325" i="5" s="1"/>
  <c r="B1326" i="5"/>
  <c r="T1326" i="5" s="1"/>
  <c r="B1327" i="5"/>
  <c r="T1327" i="5"/>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c r="B1344" i="5"/>
  <c r="T1344" i="5" s="1"/>
  <c r="B1345" i="5"/>
  <c r="T1345" i="5" s="1"/>
  <c r="B1346" i="5"/>
  <c r="T1346" i="5" s="1"/>
  <c r="B1347" i="5"/>
  <c r="T1347" i="5" s="1"/>
  <c r="B1348" i="5"/>
  <c r="T1348" i="5" s="1"/>
  <c r="B1349" i="5"/>
  <c r="T1349" i="5" s="1"/>
  <c r="B1350" i="5"/>
  <c r="T1350" i="5" s="1"/>
  <c r="B1351" i="5"/>
  <c r="T1351" i="5"/>
  <c r="B1352" i="5"/>
  <c r="T1352" i="5" s="1"/>
  <c r="B1353" i="5"/>
  <c r="T1353" i="5" s="1"/>
  <c r="B1354" i="5"/>
  <c r="T1354" i="5" s="1"/>
  <c r="B1355" i="5"/>
  <c r="T1355" i="5"/>
  <c r="B1356" i="5"/>
  <c r="T1356" i="5" s="1"/>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c r="B1376" i="5"/>
  <c r="T1376" i="5" s="1"/>
  <c r="B1377" i="5"/>
  <c r="T1377" i="5" s="1"/>
  <c r="B1378" i="5"/>
  <c r="T1378" i="5" s="1"/>
  <c r="B1379" i="5"/>
  <c r="T1379" i="5" s="1"/>
  <c r="B1380" i="5"/>
  <c r="T1380" i="5" s="1"/>
  <c r="B1381" i="5"/>
  <c r="T1381" i="5" s="1"/>
  <c r="B1382" i="5"/>
  <c r="T1382" i="5" s="1"/>
  <c r="B1383" i="5"/>
  <c r="T1383" i="5"/>
  <c r="B1384" i="5"/>
  <c r="T1384" i="5" s="1"/>
  <c r="B1385" i="5"/>
  <c r="T1385" i="5" s="1"/>
  <c r="B1386" i="5"/>
  <c r="T1386" i="5" s="1"/>
  <c r="B1387" i="5"/>
  <c r="T1387" i="5"/>
  <c r="B1388" i="5"/>
  <c r="T1388" i="5" s="1"/>
  <c r="B1389" i="5"/>
  <c r="T1389" i="5" s="1"/>
  <c r="B1390" i="5"/>
  <c r="T1390" i="5" s="1"/>
  <c r="B1391" i="5"/>
  <c r="T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T1419" i="5"/>
  <c r="B1420" i="5"/>
  <c r="T1420" i="5" s="1"/>
  <c r="B1421" i="5"/>
  <c r="T1421" i="5" s="1"/>
  <c r="B1422" i="5"/>
  <c r="T1422" i="5" s="1"/>
  <c r="B1423" i="5"/>
  <c r="T1423" i="5"/>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c r="B1436" i="5"/>
  <c r="T1436" i="5" s="1"/>
  <c r="B1437" i="5"/>
  <c r="T1437" i="5"/>
  <c r="B1438" i="5"/>
  <c r="T1438" i="5" s="1"/>
  <c r="B1439" i="5"/>
  <c r="T1439" i="5" s="1"/>
  <c r="B1440" i="5"/>
  <c r="T1440" i="5" s="1"/>
  <c r="B1441" i="5"/>
  <c r="T1441" i="5"/>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c r="B2106" i="5"/>
  <c r="T2106" i="5" s="1"/>
  <c r="B2107" i="5"/>
  <c r="T2107" i="5" s="1"/>
  <c r="B2108" i="5"/>
  <c r="T2108" i="5" s="1"/>
  <c r="B2109" i="5"/>
  <c r="T2109" i="5"/>
  <c r="B2110" i="5"/>
  <c r="T2110" i="5" s="1"/>
  <c r="B2111" i="5"/>
  <c r="T2111" i="5" s="1"/>
  <c r="B2112" i="5"/>
  <c r="T2112" i="5" s="1"/>
  <c r="B2113" i="5"/>
  <c r="T2113" i="5"/>
  <c r="B2114" i="5"/>
  <c r="T2114" i="5" s="1"/>
  <c r="B2115" i="5"/>
  <c r="T2115" i="5" s="1"/>
  <c r="B2116" i="5"/>
  <c r="T2116" i="5" s="1"/>
  <c r="B2117" i="5"/>
  <c r="T2117" i="5"/>
  <c r="B2118" i="5"/>
  <c r="T2118" i="5" s="1"/>
  <c r="B2119" i="5"/>
  <c r="T2119" i="5" s="1"/>
  <c r="B2120" i="5"/>
  <c r="T2120" i="5" s="1"/>
  <c r="B2121" i="5"/>
  <c r="T2121" i="5"/>
  <c r="B2122" i="5"/>
  <c r="T2122" i="5" s="1"/>
  <c r="B2123" i="5"/>
  <c r="T2123" i="5" s="1"/>
  <c r="B2124" i="5"/>
  <c r="T2124" i="5" s="1"/>
  <c r="B2125" i="5"/>
  <c r="T2125" i="5"/>
  <c r="B2126" i="5"/>
  <c r="T2126" i="5" s="1"/>
  <c r="B2127" i="5"/>
  <c r="T2127" i="5" s="1"/>
  <c r="B2128" i="5"/>
  <c r="T2128" i="5" s="1"/>
  <c r="B2129" i="5"/>
  <c r="T2129" i="5"/>
  <c r="B2130" i="5"/>
  <c r="T2130" i="5" s="1"/>
  <c r="B2131" i="5"/>
  <c r="T2131" i="5" s="1"/>
  <c r="B2132" i="5"/>
  <c r="T2132" i="5" s="1"/>
  <c r="B2133" i="5"/>
  <c r="T2133" i="5"/>
  <c r="B2134" i="5"/>
  <c r="T2134" i="5" s="1"/>
  <c r="B2135" i="5"/>
  <c r="T2135" i="5" s="1"/>
  <c r="B2136" i="5"/>
  <c r="T2136" i="5" s="1"/>
  <c r="B2137" i="5"/>
  <c r="T2137" i="5"/>
  <c r="B2138" i="5"/>
  <c r="T2138" i="5" s="1"/>
  <c r="B2139" i="5"/>
  <c r="T2139" i="5" s="1"/>
  <c r="B2140" i="5"/>
  <c r="T2140" i="5" s="1"/>
  <c r="B2141" i="5"/>
  <c r="T2141" i="5"/>
  <c r="B2142" i="5"/>
  <c r="T2142" i="5" s="1"/>
  <c r="B2143" i="5"/>
  <c r="T2143" i="5" s="1"/>
  <c r="B2144" i="5"/>
  <c r="T2144" i="5" s="1"/>
  <c r="B2145" i="5"/>
  <c r="T2145" i="5"/>
  <c r="B2146" i="5"/>
  <c r="T2146" i="5" s="1"/>
  <c r="B2147" i="5"/>
  <c r="T2147" i="5" s="1"/>
  <c r="B2148" i="5"/>
  <c r="T2148" i="5" s="1"/>
  <c r="B2149" i="5"/>
  <c r="T2149" i="5"/>
  <c r="B2150" i="5"/>
  <c r="T2150" i="5" s="1"/>
  <c r="B2151" i="5"/>
  <c r="T2151" i="5" s="1"/>
  <c r="B2152" i="5"/>
  <c r="T2152" i="5" s="1"/>
  <c r="B2153" i="5"/>
  <c r="T2153" i="5"/>
  <c r="B2154" i="5"/>
  <c r="T2154" i="5" s="1"/>
  <c r="B2155" i="5"/>
  <c r="T2155" i="5" s="1"/>
  <c r="B2156" i="5"/>
  <c r="T2156" i="5" s="1"/>
  <c r="B2157" i="5"/>
  <c r="T2157" i="5"/>
  <c r="B2158" i="5"/>
  <c r="T2158" i="5" s="1"/>
  <c r="B2159" i="5"/>
  <c r="T2159" i="5" s="1"/>
  <c r="B2160" i="5"/>
  <c r="T2160" i="5" s="1"/>
  <c r="B2161" i="5"/>
  <c r="T2161" i="5"/>
  <c r="B2162" i="5"/>
  <c r="T2162" i="5" s="1"/>
  <c r="B2163" i="5"/>
  <c r="T2163" i="5" s="1"/>
  <c r="B2164" i="5"/>
  <c r="T2164" i="5" s="1"/>
  <c r="B2165" i="5"/>
  <c r="T2165" i="5"/>
  <c r="B2166" i="5"/>
  <c r="T2166" i="5" s="1"/>
  <c r="B2167" i="5"/>
  <c r="T2167" i="5" s="1"/>
  <c r="B2168" i="5"/>
  <c r="T2168" i="5" s="1"/>
  <c r="B2169" i="5"/>
  <c r="T2169" i="5"/>
  <c r="B2170" i="5"/>
  <c r="T2170" i="5" s="1"/>
  <c r="B2171" i="5"/>
  <c r="T2171" i="5" s="1"/>
  <c r="B2172" i="5"/>
  <c r="T2172" i="5" s="1"/>
  <c r="B2173" i="5"/>
  <c r="T2173" i="5"/>
  <c r="B2174" i="5"/>
  <c r="T2174" i="5" s="1"/>
  <c r="B2175" i="5"/>
  <c r="T2175" i="5" s="1"/>
  <c r="B2176" i="5"/>
  <c r="T2176" i="5" s="1"/>
  <c r="B2177" i="5"/>
  <c r="T2177" i="5"/>
  <c r="B2178" i="5"/>
  <c r="T2178" i="5" s="1"/>
  <c r="B2179" i="5"/>
  <c r="T2179" i="5" s="1"/>
  <c r="B2180" i="5"/>
  <c r="T2180" i="5" s="1"/>
  <c r="B2181" i="5"/>
  <c r="T2181" i="5"/>
  <c r="B2182" i="5"/>
  <c r="T2182" i="5" s="1"/>
  <c r="B2183" i="5"/>
  <c r="T2183" i="5" s="1"/>
  <c r="B2184" i="5"/>
  <c r="T2184" i="5" s="1"/>
  <c r="B2185" i="5"/>
  <c r="T2185" i="5"/>
  <c r="B2186" i="5"/>
  <c r="T2186" i="5" s="1"/>
  <c r="B2187" i="5"/>
  <c r="T2187" i="5" s="1"/>
  <c r="B2188" i="5"/>
  <c r="T2188" i="5" s="1"/>
  <c r="B2189" i="5"/>
  <c r="T2189" i="5"/>
  <c r="B2190" i="5"/>
  <c r="T2190" i="5" s="1"/>
  <c r="B2191" i="5"/>
  <c r="T2191" i="5" s="1"/>
  <c r="B2192" i="5"/>
  <c r="T2192" i="5" s="1"/>
  <c r="B2193" i="5"/>
  <c r="T2193" i="5"/>
  <c r="B2194" i="5"/>
  <c r="T2194" i="5" s="1"/>
  <c r="B2195" i="5"/>
  <c r="T2195" i="5" s="1"/>
  <c r="B2196" i="5"/>
  <c r="T2196" i="5" s="1"/>
  <c r="B2197" i="5"/>
  <c r="T2197" i="5"/>
  <c r="B2198" i="5"/>
  <c r="T2198" i="5" s="1"/>
  <c r="B2199" i="5"/>
  <c r="T2199" i="5" s="1"/>
  <c r="B2200" i="5"/>
  <c r="T2200" i="5" s="1"/>
  <c r="B2201" i="5"/>
  <c r="T2201" i="5"/>
  <c r="B2202" i="5"/>
  <c r="T2202" i="5" s="1"/>
  <c r="B2203" i="5"/>
  <c r="T2203" i="5" s="1"/>
  <c r="B2204" i="5"/>
  <c r="T2204" i="5" s="1"/>
  <c r="B2205" i="5"/>
  <c r="T2205" i="5"/>
  <c r="B2206" i="5"/>
  <c r="T2206" i="5" s="1"/>
  <c r="B2207" i="5"/>
  <c r="T2207" i="5" s="1"/>
  <c r="B2208" i="5"/>
  <c r="T2208" i="5" s="1"/>
  <c r="B2209" i="5"/>
  <c r="T2209" i="5"/>
  <c r="B2210" i="5"/>
  <c r="T2210" i="5" s="1"/>
  <c r="B2211" i="5"/>
  <c r="T2211" i="5" s="1"/>
  <c r="B2212" i="5"/>
  <c r="T2212" i="5" s="1"/>
  <c r="B2213" i="5"/>
  <c r="T2213" i="5"/>
  <c r="B2214" i="5"/>
  <c r="T2214" i="5" s="1"/>
  <c r="B2215" i="5"/>
  <c r="T2215" i="5" s="1"/>
  <c r="B2216" i="5"/>
  <c r="T2216" i="5" s="1"/>
  <c r="B2217" i="5"/>
  <c r="T2217" i="5"/>
  <c r="B2218" i="5"/>
  <c r="T2218" i="5" s="1"/>
  <c r="B2219" i="5"/>
  <c r="T2219" i="5" s="1"/>
  <c r="B2220" i="5"/>
  <c r="T2220" i="5" s="1"/>
  <c r="B2221" i="5"/>
  <c r="T2221" i="5"/>
  <c r="B2222" i="5"/>
  <c r="T2222" i="5" s="1"/>
  <c r="B2223" i="5"/>
  <c r="T2223" i="5" s="1"/>
  <c r="B2224" i="5"/>
  <c r="T2224" i="5" s="1"/>
  <c r="B2225" i="5"/>
  <c r="T2225" i="5"/>
  <c r="B2226" i="5"/>
  <c r="T2226" i="5" s="1"/>
  <c r="B2227" i="5"/>
  <c r="T2227" i="5" s="1"/>
  <c r="B2228" i="5"/>
  <c r="T2228" i="5" s="1"/>
  <c r="B2229" i="5"/>
  <c r="T2229" i="5"/>
  <c r="B2230" i="5"/>
  <c r="T2230" i="5" s="1"/>
  <c r="B2231" i="5"/>
  <c r="T2231" i="5" s="1"/>
  <c r="B2232" i="5"/>
  <c r="T2232" i="5" s="1"/>
  <c r="B2233" i="5"/>
  <c r="T2233" i="5"/>
  <c r="B2234" i="5"/>
  <c r="T2234" i="5" s="1"/>
  <c r="B2235" i="5"/>
  <c r="T2235" i="5" s="1"/>
  <c r="B2236" i="5"/>
  <c r="T2236" i="5" s="1"/>
  <c r="B2237" i="5"/>
  <c r="T2237" i="5"/>
  <c r="B2238" i="5"/>
  <c r="T2238" i="5" s="1"/>
  <c r="B2239" i="5"/>
  <c r="T2239" i="5" s="1"/>
  <c r="B2240" i="5"/>
  <c r="T2240" i="5" s="1"/>
  <c r="B2241" i="5"/>
  <c r="T2241" i="5"/>
  <c r="B2242" i="5"/>
  <c r="T2242" i="5" s="1"/>
  <c r="B2243" i="5"/>
  <c r="T2243" i="5" s="1"/>
  <c r="B2244" i="5"/>
  <c r="T2244" i="5" s="1"/>
  <c r="B2245" i="5"/>
  <c r="T2245" i="5"/>
  <c r="B2246" i="5"/>
  <c r="T2246" i="5" s="1"/>
  <c r="B2247" i="5"/>
  <c r="T2247" i="5" s="1"/>
  <c r="B2248" i="5"/>
  <c r="T2248" i="5" s="1"/>
  <c r="B2249" i="5"/>
  <c r="T2249" i="5"/>
  <c r="B2250" i="5"/>
  <c r="T2250" i="5" s="1"/>
  <c r="B2251" i="5"/>
  <c r="T2251" i="5" s="1"/>
  <c r="B2252" i="5"/>
  <c r="T2252" i="5" s="1"/>
  <c r="B2253" i="5"/>
  <c r="T2253" i="5"/>
  <c r="B2254" i="5"/>
  <c r="T2254" i="5" s="1"/>
  <c r="B2255" i="5"/>
  <c r="T2255" i="5" s="1"/>
  <c r="B2256" i="5"/>
  <c r="T2256" i="5" s="1"/>
  <c r="B2257" i="5"/>
  <c r="T2257" i="5"/>
  <c r="B2258" i="5"/>
  <c r="T2258" i="5" s="1"/>
  <c r="B2259" i="5"/>
  <c r="T2259" i="5" s="1"/>
  <c r="B2260" i="5"/>
  <c r="T2260" i="5" s="1"/>
  <c r="B2261" i="5"/>
  <c r="T2261" i="5"/>
  <c r="B2262" i="5"/>
  <c r="T2262" i="5" s="1"/>
  <c r="B2263" i="5"/>
  <c r="T2263" i="5" s="1"/>
  <c r="B2264" i="5"/>
  <c r="T2264" i="5" s="1"/>
  <c r="B2265" i="5"/>
  <c r="T2265" i="5"/>
  <c r="B2266" i="5"/>
  <c r="T2266" i="5" s="1"/>
  <c r="B2267" i="5"/>
  <c r="T2267" i="5" s="1"/>
  <c r="B2268" i="5"/>
  <c r="T2268" i="5" s="1"/>
  <c r="B2269" i="5"/>
  <c r="T2269" i="5"/>
  <c r="B2270" i="5"/>
  <c r="T2270" i="5" s="1"/>
  <c r="B2271" i="5"/>
  <c r="T2271" i="5" s="1"/>
  <c r="B2272" i="5"/>
  <c r="T2272" i="5" s="1"/>
  <c r="B2273" i="5"/>
  <c r="T2273" i="5"/>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C29" i="5"/>
  <c r="AB29" i="5"/>
  <c r="C34" i="5"/>
  <c r="AB34" i="5" s="1"/>
  <c r="C36" i="5"/>
  <c r="AB36" i="5" s="1"/>
  <c r="C37" i="5"/>
  <c r="AB37" i="5" s="1"/>
  <c r="C40" i="5"/>
  <c r="AB40" i="5"/>
  <c r="C43" i="5"/>
  <c r="AB43" i="5" s="1"/>
  <c r="C44" i="5"/>
  <c r="AB44" i="5" s="1"/>
  <c r="C46" i="5"/>
  <c r="AB46" i="5" s="1"/>
  <c r="C48" i="5"/>
  <c r="AB48" i="5"/>
  <c r="C50" i="5"/>
  <c r="AB50" i="5" s="1"/>
  <c r="C52" i="5"/>
  <c r="AB52" i="5" s="1"/>
  <c r="C54" i="5"/>
  <c r="AB54" i="5" s="1"/>
  <c r="C56" i="5"/>
  <c r="AB56" i="5"/>
  <c r="C58" i="5"/>
  <c r="AB58" i="5" s="1"/>
  <c r="C60" i="5"/>
  <c r="AB60" i="5" s="1"/>
  <c r="C62" i="5"/>
  <c r="AB62" i="5" s="1"/>
  <c r="C63" i="5"/>
  <c r="AB63" i="5"/>
  <c r="C64" i="5"/>
  <c r="AB64" i="5" s="1"/>
  <c r="C66" i="5"/>
  <c r="AB66" i="5" s="1"/>
  <c r="C68" i="5"/>
  <c r="AB68" i="5" s="1"/>
  <c r="C70" i="5"/>
  <c r="AB70" i="5"/>
  <c r="C71" i="5"/>
  <c r="AB71" i="5" s="1"/>
  <c r="C72" i="5"/>
  <c r="AB72" i="5" s="1"/>
  <c r="C74" i="5"/>
  <c r="AB74" i="5" s="1"/>
  <c r="C76" i="5"/>
  <c r="AB76" i="5"/>
  <c r="C78" i="5"/>
  <c r="AB78" i="5" s="1"/>
  <c r="C79" i="5"/>
  <c r="AB79" i="5" s="1"/>
  <c r="C80" i="5"/>
  <c r="AB80" i="5" s="1"/>
  <c r="C82" i="5"/>
  <c r="AB82" i="5"/>
  <c r="C84" i="5"/>
  <c r="AB84" i="5" s="1"/>
  <c r="C86" i="5"/>
  <c r="AB86" i="5" s="1"/>
  <c r="C87" i="5"/>
  <c r="AB87" i="5" s="1"/>
  <c r="C88" i="5"/>
  <c r="AB88" i="5"/>
  <c r="C90" i="5"/>
  <c r="AB90" i="5" s="1"/>
  <c r="C91" i="5"/>
  <c r="AB91" i="5" s="1"/>
  <c r="C92" i="5"/>
  <c r="AB92" i="5" s="1"/>
  <c r="C96" i="5"/>
  <c r="AB96" i="5"/>
  <c r="C98" i="5"/>
  <c r="AB98" i="5" s="1"/>
  <c r="C100" i="5"/>
  <c r="AB100" i="5" s="1"/>
  <c r="C101" i="5"/>
  <c r="AB101" i="5" s="1"/>
  <c r="C104" i="5"/>
  <c r="AB104" i="5"/>
  <c r="C107" i="5"/>
  <c r="AB107" i="5" s="1"/>
  <c r="C109" i="5"/>
  <c r="AB109" i="5" s="1"/>
  <c r="C115" i="5"/>
  <c r="AB115" i="5" s="1"/>
  <c r="C117" i="5"/>
  <c r="AB117" i="5"/>
  <c r="C120" i="5"/>
  <c r="AB120" i="5" s="1"/>
  <c r="C133" i="5"/>
  <c r="AB133" i="5" s="1"/>
  <c r="C136" i="5"/>
  <c r="AB136" i="5" s="1"/>
  <c r="C139" i="5"/>
  <c r="AB139" i="5"/>
  <c r="C141" i="5"/>
  <c r="AB141" i="5" s="1"/>
  <c r="C148" i="5"/>
  <c r="AB148" i="5" s="1"/>
  <c r="C149" i="5"/>
  <c r="AB149" i="5" s="1"/>
  <c r="C151" i="5"/>
  <c r="AB151" i="5"/>
  <c r="C152" i="5"/>
  <c r="AB152" i="5" s="1"/>
  <c r="C153" i="5"/>
  <c r="AB153" i="5" s="1"/>
  <c r="C163" i="5"/>
  <c r="AB163" i="5" s="1"/>
  <c r="C165" i="5"/>
  <c r="AB165" i="5"/>
  <c r="C168" i="5"/>
  <c r="AB168" i="5" s="1"/>
  <c r="C173" i="5"/>
  <c r="AB173" i="5" s="1"/>
  <c r="C180" i="5"/>
  <c r="AB180" i="5" s="1"/>
  <c r="C181" i="5"/>
  <c r="AB181" i="5"/>
  <c r="C184" i="5"/>
  <c r="AB184" i="5" s="1"/>
  <c r="C191" i="5"/>
  <c r="AB191" i="5" s="1"/>
  <c r="C200" i="5"/>
  <c r="AB200" i="5" s="1"/>
  <c r="C201" i="5"/>
  <c r="AB201" i="5"/>
  <c r="C205" i="5"/>
  <c r="AB205" i="5" s="1"/>
  <c r="C208" i="5"/>
  <c r="AB208" i="5" s="1"/>
  <c r="C212" i="5"/>
  <c r="AB212" i="5" s="1"/>
  <c r="C216" i="5"/>
  <c r="AB216" i="5"/>
  <c r="C220" i="5"/>
  <c r="AB220" i="5" s="1"/>
  <c r="C224" i="5"/>
  <c r="AB224" i="5" s="1"/>
  <c r="C228" i="5"/>
  <c r="AB228" i="5" s="1"/>
  <c r="C232" i="5"/>
  <c r="AB232" i="5"/>
  <c r="C240" i="5"/>
  <c r="AB240" i="5" s="1"/>
  <c r="C244" i="5"/>
  <c r="AB244" i="5" s="1"/>
  <c r="C248" i="5"/>
  <c r="AB248" i="5" s="1"/>
  <c r="C252" i="5"/>
  <c r="AB252" i="5"/>
  <c r="C260" i="5"/>
  <c r="AB260" i="5" s="1"/>
  <c r="C268" i="5"/>
  <c r="AB268" i="5" s="1"/>
  <c r="C276" i="5"/>
  <c r="AB276" i="5" s="1"/>
  <c r="C280" i="5"/>
  <c r="AB280" i="5"/>
  <c r="C284" i="5"/>
  <c r="AB284" i="5" s="1"/>
  <c r="C292" i="5"/>
  <c r="AB292" i="5" s="1"/>
  <c r="C296" i="5"/>
  <c r="AB296" i="5" s="1"/>
  <c r="C300" i="5"/>
  <c r="AB300" i="5"/>
  <c r="C303" i="5"/>
  <c r="AB303" i="5" s="1"/>
  <c r="C312" i="5"/>
  <c r="AB312" i="5" s="1"/>
  <c r="C320" i="5"/>
  <c r="AB320" i="5" s="1"/>
  <c r="C328" i="5"/>
  <c r="AB328" i="5"/>
  <c r="C358" i="5"/>
  <c r="AB358" i="5" s="1"/>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s="1"/>
  <c r="S2028" i="5"/>
  <c r="S2030" i="5"/>
  <c r="C2035" i="5"/>
  <c r="AB2035" i="5" s="1"/>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s="1"/>
  <c r="C2067" i="5"/>
  <c r="AB2067" i="5"/>
  <c r="S2069" i="5"/>
  <c r="C2070" i="5"/>
  <c r="AB2070" i="5"/>
  <c r="S2071" i="5"/>
  <c r="C2072" i="5"/>
  <c r="AB2072" i="5" s="1"/>
  <c r="S2073" i="5"/>
  <c r="C2074" i="5"/>
  <c r="AB2074" i="5"/>
  <c r="C2075" i="5"/>
  <c r="AB2075" i="5"/>
  <c r="C2076" i="5"/>
  <c r="AB2076" i="5"/>
  <c r="S2077" i="5"/>
  <c r="C2079" i="5"/>
  <c r="AB2079" i="5"/>
  <c r="C2080" i="5"/>
  <c r="AB2080" i="5" s="1"/>
  <c r="C2084" i="5"/>
  <c r="AB2084" i="5" s="1"/>
  <c r="S2085" i="5"/>
  <c r="S2088" i="5"/>
  <c r="S2089" i="5"/>
  <c r="S2090" i="5"/>
  <c r="C2091" i="5"/>
  <c r="AB2091" i="5" s="1"/>
  <c r="S2092" i="5"/>
  <c r="S2093" i="5"/>
  <c r="S2094" i="5"/>
  <c r="C2095" i="5"/>
  <c r="AB2095" i="5"/>
  <c r="S2097" i="5"/>
  <c r="S2098" i="5"/>
  <c r="C2099" i="5"/>
  <c r="AB2099" i="5"/>
  <c r="C2100" i="5"/>
  <c r="AB2100" i="5"/>
  <c r="S2102" i="5"/>
  <c r="C2104" i="5"/>
  <c r="AB2104" i="5"/>
  <c r="C2112" i="5"/>
  <c r="AB2112" i="5" s="1"/>
  <c r="C2113" i="5"/>
  <c r="AB2113" i="5" s="1"/>
  <c r="C2116" i="5"/>
  <c r="AB2116" i="5" s="1"/>
  <c r="C2123" i="5"/>
  <c r="AB2123" i="5"/>
  <c r="S2125" i="5"/>
  <c r="C2127" i="5"/>
  <c r="AB2127" i="5"/>
  <c r="C2129" i="5"/>
  <c r="AB2129" i="5"/>
  <c r="C2131" i="5"/>
  <c r="AB2131" i="5"/>
  <c r="S2132" i="5"/>
  <c r="S2133" i="5"/>
  <c r="S2134" i="5"/>
  <c r="S2136" i="5"/>
  <c r="S2137" i="5"/>
  <c r="C2140" i="5"/>
  <c r="AB2140" i="5" s="1"/>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s="1"/>
  <c r="S2181" i="5"/>
  <c r="S2184" i="5"/>
  <c r="S2185" i="5"/>
  <c r="S2188" i="5"/>
  <c r="S2189" i="5"/>
  <c r="S2195" i="5"/>
  <c r="S2196" i="5"/>
  <c r="S2197" i="5"/>
  <c r="S2198" i="5"/>
  <c r="S2199" i="5"/>
  <c r="S2202" i="5"/>
  <c r="S2203" i="5"/>
  <c r="S2205" i="5"/>
  <c r="S2207" i="5"/>
  <c r="S2210" i="5"/>
  <c r="S2211" i="5"/>
  <c r="C2212" i="5"/>
  <c r="AB2212" i="5"/>
  <c r="S2213" i="5"/>
  <c r="S2215" i="5"/>
  <c r="C2218" i="5"/>
  <c r="AB2218" i="5" s="1"/>
  <c r="S2219" i="5"/>
  <c r="C2220" i="5"/>
  <c r="AB2220" i="5"/>
  <c r="S2221" i="5"/>
  <c r="S2223" i="5"/>
  <c r="S2224" i="5"/>
  <c r="S2225" i="5"/>
  <c r="S2226" i="5"/>
  <c r="S2229" i="5"/>
  <c r="C2230" i="5"/>
  <c r="AB2230" i="5"/>
  <c r="S2231" i="5"/>
  <c r="S2233" i="5"/>
  <c r="S2235" i="5"/>
  <c r="S2239" i="5"/>
  <c r="S2240" i="5"/>
  <c r="S2243" i="5"/>
  <c r="S2246" i="5"/>
  <c r="S2247" i="5"/>
  <c r="S2248" i="5"/>
  <c r="C2250" i="5"/>
  <c r="AB2250" i="5" s="1"/>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s="1"/>
  <c r="C1018" i="5"/>
  <c r="V1018" i="5" s="1"/>
  <c r="C1019" i="5"/>
  <c r="V1019" i="5" s="1"/>
  <c r="C1020" i="5"/>
  <c r="V1020" i="5"/>
  <c r="C1021" i="5"/>
  <c r="V1021" i="5"/>
  <c r="C1022" i="5"/>
  <c r="V1022" i="5" s="1"/>
  <c r="C1023" i="5"/>
  <c r="V1023" i="5" s="1"/>
  <c r="C1024" i="5"/>
  <c r="V1024" i="5"/>
  <c r="C1025" i="5"/>
  <c r="V1025" i="5"/>
  <c r="C1026" i="5"/>
  <c r="V1026" i="5" s="1"/>
  <c r="C1027" i="5"/>
  <c r="V1027" i="5" s="1"/>
  <c r="C1028" i="5"/>
  <c r="V1028" i="5"/>
  <c r="C1029" i="5"/>
  <c r="V1029" i="5" s="1"/>
  <c r="C1030" i="5"/>
  <c r="V1030" i="5" s="1"/>
  <c r="C1031" i="5"/>
  <c r="V1031" i="5" s="1"/>
  <c r="C1032" i="5"/>
  <c r="V1032" i="5"/>
  <c r="C1033" i="5"/>
  <c r="V1033" i="5" s="1"/>
  <c r="C1034" i="5"/>
  <c r="V1034" i="5" s="1"/>
  <c r="C1035" i="5"/>
  <c r="V1035" i="5" s="1"/>
  <c r="C1036" i="5"/>
  <c r="V1036" i="5"/>
  <c r="C1037" i="5"/>
  <c r="V1037" i="5"/>
  <c r="C1038" i="5"/>
  <c r="V1038" i="5" s="1"/>
  <c r="C1039" i="5"/>
  <c r="V1039" i="5" s="1"/>
  <c r="C1040" i="5"/>
  <c r="C1041" i="5"/>
  <c r="V1041" i="5" s="1"/>
  <c r="C1042" i="5"/>
  <c r="V1042" i="5" s="1"/>
  <c r="C1043" i="5"/>
  <c r="V1043" i="5"/>
  <c r="C1044" i="5"/>
  <c r="V1044" i="5" s="1"/>
  <c r="C1045" i="5"/>
  <c r="V1045" i="5" s="1"/>
  <c r="C1046" i="5"/>
  <c r="V1046" i="5" s="1"/>
  <c r="C1047" i="5"/>
  <c r="V1047" i="5"/>
  <c r="C1048" i="5"/>
  <c r="V1048" i="5" s="1"/>
  <c r="C1049" i="5"/>
  <c r="V1049" i="5" s="1"/>
  <c r="C1050" i="5"/>
  <c r="V1050" i="5" s="1"/>
  <c r="C1051" i="5"/>
  <c r="V1051" i="5"/>
  <c r="C1052" i="5"/>
  <c r="V1052" i="5" s="1"/>
  <c r="C1053" i="5"/>
  <c r="V1053" i="5" s="1"/>
  <c r="C1054" i="5"/>
  <c r="V1054" i="5" s="1"/>
  <c r="C1055" i="5"/>
  <c r="V1055" i="5"/>
  <c r="C1056" i="5"/>
  <c r="V1056" i="5" s="1"/>
  <c r="C1057" i="5"/>
  <c r="V1057" i="5" s="1"/>
  <c r="C1058" i="5"/>
  <c r="V1058" i="5" s="1"/>
  <c r="C1059" i="5"/>
  <c r="V1059" i="5"/>
  <c r="C1060" i="5"/>
  <c r="V1060" i="5" s="1"/>
  <c r="C1061" i="5"/>
  <c r="V1061" i="5" s="1"/>
  <c r="C1062" i="5"/>
  <c r="V1062" i="5" s="1"/>
  <c r="C1063" i="5"/>
  <c r="V1063" i="5"/>
  <c r="C1064" i="5"/>
  <c r="V1064" i="5" s="1"/>
  <c r="C1065" i="5"/>
  <c r="V1065" i="5" s="1"/>
  <c r="C1066" i="5"/>
  <c r="V1066" i="5" s="1"/>
  <c r="C1067" i="5"/>
  <c r="V1067" i="5"/>
  <c r="C1068" i="5"/>
  <c r="C1069" i="5"/>
  <c r="V1069" i="5"/>
  <c r="C1070" i="5"/>
  <c r="V1070" i="5" s="1"/>
  <c r="C1071" i="5"/>
  <c r="V1071" i="5"/>
  <c r="C1072" i="5"/>
  <c r="V1072" i="5" s="1"/>
  <c r="C1073" i="5"/>
  <c r="V1073" i="5"/>
  <c r="C1074" i="5"/>
  <c r="V1074" i="5"/>
  <c r="C1075" i="5"/>
  <c r="V1075" i="5"/>
  <c r="C1076" i="5"/>
  <c r="V1076" i="5" s="1"/>
  <c r="C1077" i="5"/>
  <c r="V1077" i="5"/>
  <c r="C1078" i="5"/>
  <c r="V1078" i="5" s="1"/>
  <c r="C1079" i="5"/>
  <c r="V1079" i="5"/>
  <c r="C1080" i="5"/>
  <c r="V1080" i="5" s="1"/>
  <c r="C1081" i="5"/>
  <c r="V1081" i="5"/>
  <c r="C1082" i="5"/>
  <c r="V1082" i="5"/>
  <c r="C1083" i="5"/>
  <c r="V1083" i="5"/>
  <c r="C1084" i="5"/>
  <c r="V1084" i="5" s="1"/>
  <c r="C1085" i="5"/>
  <c r="V1085" i="5"/>
  <c r="C1086" i="5"/>
  <c r="V1086" i="5" s="1"/>
  <c r="C1087" i="5"/>
  <c r="V1087" i="5"/>
  <c r="C1088" i="5"/>
  <c r="V1088" i="5" s="1"/>
  <c r="C1089" i="5"/>
  <c r="V1089" i="5"/>
  <c r="C1090" i="5"/>
  <c r="V1090" i="5"/>
  <c r="C1091" i="5"/>
  <c r="V1091" i="5"/>
  <c r="C1092" i="5"/>
  <c r="V1092" i="5" s="1"/>
  <c r="C1093" i="5"/>
  <c r="V1093" i="5"/>
  <c r="C1094" i="5"/>
  <c r="V1094" i="5" s="1"/>
  <c r="C1095" i="5"/>
  <c r="V1095" i="5"/>
  <c r="C1096" i="5"/>
  <c r="V1096" i="5" s="1"/>
  <c r="C1097" i="5"/>
  <c r="V1097" i="5"/>
  <c r="C1098" i="5"/>
  <c r="V1098" i="5" s="1"/>
  <c r="C1099" i="5"/>
  <c r="V1099" i="5"/>
  <c r="C1100" i="5"/>
  <c r="V1100" i="5" s="1"/>
  <c r="C1101" i="5"/>
  <c r="V1101" i="5"/>
  <c r="C1102" i="5"/>
  <c r="V1102" i="5" s="1"/>
  <c r="C1103" i="5"/>
  <c r="V1103" i="5"/>
  <c r="C1104" i="5"/>
  <c r="C1105" i="5"/>
  <c r="V1105" i="5" s="1"/>
  <c r="C1106" i="5"/>
  <c r="V1106" i="5" s="1"/>
  <c r="C1107" i="5"/>
  <c r="V1107" i="5" s="1"/>
  <c r="C1108" i="5"/>
  <c r="V1108" i="5"/>
  <c r="C1109" i="5"/>
  <c r="V1109" i="5" s="1"/>
  <c r="C1110" i="5"/>
  <c r="V1110" i="5" s="1"/>
  <c r="C1111" i="5"/>
  <c r="V1111" i="5" s="1"/>
  <c r="C1112" i="5"/>
  <c r="V1112" i="5"/>
  <c r="C1113" i="5"/>
  <c r="V1113" i="5" s="1"/>
  <c r="C1114" i="5"/>
  <c r="V1114" i="5" s="1"/>
  <c r="C1115" i="5"/>
  <c r="V1115" i="5" s="1"/>
  <c r="C1116" i="5"/>
  <c r="V1116" i="5"/>
  <c r="C1117" i="5"/>
  <c r="V1117" i="5" s="1"/>
  <c r="C1118" i="5"/>
  <c r="V1118" i="5" s="1"/>
  <c r="C1119" i="5"/>
  <c r="V1119" i="5" s="1"/>
  <c r="C1120" i="5"/>
  <c r="V1120" i="5"/>
  <c r="C1121" i="5"/>
  <c r="V1121" i="5" s="1"/>
  <c r="C1122" i="5"/>
  <c r="V1122" i="5" s="1"/>
  <c r="C1123" i="5"/>
  <c r="V1123" i="5" s="1"/>
  <c r="C1124" i="5"/>
  <c r="V1124" i="5"/>
  <c r="C1125" i="5"/>
  <c r="V1125" i="5" s="1"/>
  <c r="C1126" i="5"/>
  <c r="V1126" i="5" s="1"/>
  <c r="C1127" i="5"/>
  <c r="V1127" i="5" s="1"/>
  <c r="C1128" i="5"/>
  <c r="V1128" i="5"/>
  <c r="C1129" i="5"/>
  <c r="V1129" i="5" s="1"/>
  <c r="C1130" i="5"/>
  <c r="V1130" i="5" s="1"/>
  <c r="C1131" i="5"/>
  <c r="V1131" i="5" s="1"/>
  <c r="C1132" i="5"/>
  <c r="V1132" i="5"/>
  <c r="C1133" i="5"/>
  <c r="V1133" i="5" s="1"/>
  <c r="C1134" i="5"/>
  <c r="V1134" i="5" s="1"/>
  <c r="C1135" i="5"/>
  <c r="V1135" i="5" s="1"/>
  <c r="C1136" i="5"/>
  <c r="V1136" i="5"/>
  <c r="C1137" i="5"/>
  <c r="V1137" i="5" s="1"/>
  <c r="C1138" i="5"/>
  <c r="V1138" i="5" s="1"/>
  <c r="C1139" i="5"/>
  <c r="V1139" i="5" s="1"/>
  <c r="C1140" i="5"/>
  <c r="V1140" i="5"/>
  <c r="C1141" i="5"/>
  <c r="V1141" i="5" s="1"/>
  <c r="C1142" i="5"/>
  <c r="V1142" i="5" s="1"/>
  <c r="C1143" i="5"/>
  <c r="V1143" i="5" s="1"/>
  <c r="C1144" i="5"/>
  <c r="C1145" i="5"/>
  <c r="V1145" i="5" s="1"/>
  <c r="C1146" i="5"/>
  <c r="V1146" i="5"/>
  <c r="C1147" i="5"/>
  <c r="V1147" i="5"/>
  <c r="C1148" i="5"/>
  <c r="V1148" i="5"/>
  <c r="C1149" i="5"/>
  <c r="V1149" i="5" s="1"/>
  <c r="C1150" i="5"/>
  <c r="V1150" i="5"/>
  <c r="C1151" i="5"/>
  <c r="V1151" i="5" s="1"/>
  <c r="C1152" i="5"/>
  <c r="V1152" i="5"/>
  <c r="C1153" i="5"/>
  <c r="V1153" i="5" s="1"/>
  <c r="C1154" i="5"/>
  <c r="V1154" i="5"/>
  <c r="C1155" i="5"/>
  <c r="V1155" i="5" s="1"/>
  <c r="C1156" i="5"/>
  <c r="V1156" i="5"/>
  <c r="C1157" i="5"/>
  <c r="V1157" i="5" s="1"/>
  <c r="C1158" i="5"/>
  <c r="V1158" i="5"/>
  <c r="C1159" i="5"/>
  <c r="V1159" i="5" s="1"/>
  <c r="C1160" i="5"/>
  <c r="V1160" i="5"/>
  <c r="C1161" i="5"/>
  <c r="V1161" i="5" s="1"/>
  <c r="C1162" i="5"/>
  <c r="V1162" i="5"/>
  <c r="C1163" i="5"/>
  <c r="V1163" i="5"/>
  <c r="C1164" i="5"/>
  <c r="V1164" i="5"/>
  <c r="C1165" i="5"/>
  <c r="V1165" i="5" s="1"/>
  <c r="C1166" i="5"/>
  <c r="V1166" i="5"/>
  <c r="C1167" i="5"/>
  <c r="V1167" i="5" s="1"/>
  <c r="C1168" i="5"/>
  <c r="C1169" i="5"/>
  <c r="V1169" i="5"/>
  <c r="C1170" i="5"/>
  <c r="C1171" i="5"/>
  <c r="V1171" i="5"/>
  <c r="C1172" i="5"/>
  <c r="V1172" i="5" s="1"/>
  <c r="C1173" i="5"/>
  <c r="V1173" i="5"/>
  <c r="C1174" i="5"/>
  <c r="V1174" i="5" s="1"/>
  <c r="C1175" i="5"/>
  <c r="V1175" i="5"/>
  <c r="C1176" i="5"/>
  <c r="V1176" i="5"/>
  <c r="C1177" i="5"/>
  <c r="V1177" i="5"/>
  <c r="C1178" i="5"/>
  <c r="V1178" i="5" s="1"/>
  <c r="C1179" i="5"/>
  <c r="V1179" i="5"/>
  <c r="C1180" i="5"/>
  <c r="V1180" i="5" s="1"/>
  <c r="C1181" i="5"/>
  <c r="V1181" i="5"/>
  <c r="C1182" i="5"/>
  <c r="V1182" i="5" s="1"/>
  <c r="C1183" i="5"/>
  <c r="V1183" i="5"/>
  <c r="C1184" i="5"/>
  <c r="V1184" i="5"/>
  <c r="C1185" i="5"/>
  <c r="V1185" i="5"/>
  <c r="C1186" i="5"/>
  <c r="V1186" i="5" s="1"/>
  <c r="C1187" i="5"/>
  <c r="V1187" i="5"/>
  <c r="C1188" i="5"/>
  <c r="C1189" i="5"/>
  <c r="C1190" i="5"/>
  <c r="V1190" i="5"/>
  <c r="C1191" i="5"/>
  <c r="V1191" i="5" s="1"/>
  <c r="C1192" i="5"/>
  <c r="V1192" i="5"/>
  <c r="C1193" i="5"/>
  <c r="V1193" i="5" s="1"/>
  <c r="C1194" i="5"/>
  <c r="V1194" i="5"/>
  <c r="C1195" i="5"/>
  <c r="V1195" i="5" s="1"/>
  <c r="C1196" i="5"/>
  <c r="V1196" i="5"/>
  <c r="C1197" i="5"/>
  <c r="V1197" i="5" s="1"/>
  <c r="C1198" i="5"/>
  <c r="V1198" i="5"/>
  <c r="C1199" i="5"/>
  <c r="V1199" i="5" s="1"/>
  <c r="C1200" i="5"/>
  <c r="V1200" i="5"/>
  <c r="C1201" i="5"/>
  <c r="V1201" i="5"/>
  <c r="C1202" i="5"/>
  <c r="V1202" i="5"/>
  <c r="C1203" i="5"/>
  <c r="V1203" i="5" s="1"/>
  <c r="C1204" i="5"/>
  <c r="V1204" i="5"/>
  <c r="C1205" i="5"/>
  <c r="V1205" i="5" s="1"/>
  <c r="C1206" i="5"/>
  <c r="V1206" i="5"/>
  <c r="C1207" i="5"/>
  <c r="V1207" i="5" s="1"/>
  <c r="C1208" i="5"/>
  <c r="V1208" i="5"/>
  <c r="C1209" i="5"/>
  <c r="V1209" i="5"/>
  <c r="C1210" i="5"/>
  <c r="V1210" i="5"/>
  <c r="C1211" i="5"/>
  <c r="V1211" i="5" s="1"/>
  <c r="C1212" i="5"/>
  <c r="V1212" i="5"/>
  <c r="C1213" i="5"/>
  <c r="V1213" i="5" s="1"/>
  <c r="C1214" i="5"/>
  <c r="V1214" i="5"/>
  <c r="C1215" i="5"/>
  <c r="V1215" i="5" s="1"/>
  <c r="C1216" i="5"/>
  <c r="V1216" i="5"/>
  <c r="C1217" i="5"/>
  <c r="V1217" i="5"/>
  <c r="C1218" i="5"/>
  <c r="V1218" i="5"/>
  <c r="C1219" i="5"/>
  <c r="V1219" i="5" s="1"/>
  <c r="C1220" i="5"/>
  <c r="V1220" i="5"/>
  <c r="C1221" i="5"/>
  <c r="V1221" i="5" s="1"/>
  <c r="C1222" i="5"/>
  <c r="V1222" i="5"/>
  <c r="C1223" i="5"/>
  <c r="V1223" i="5" s="1"/>
  <c r="C1224" i="5"/>
  <c r="V1224" i="5"/>
  <c r="C1225" i="5"/>
  <c r="V1225" i="5" s="1"/>
  <c r="C1226" i="5"/>
  <c r="V1226" i="5"/>
  <c r="C1227" i="5"/>
  <c r="V1227" i="5" s="1"/>
  <c r="C1228" i="5"/>
  <c r="V1228" i="5"/>
  <c r="C1229" i="5"/>
  <c r="V1229" i="5" s="1"/>
  <c r="C1230" i="5"/>
  <c r="V1230" i="5"/>
  <c r="C1231" i="5"/>
  <c r="V1231" i="5" s="1"/>
  <c r="C1232" i="5"/>
  <c r="V1232" i="5"/>
  <c r="C1233" i="5"/>
  <c r="V1233" i="5"/>
  <c r="C1234" i="5"/>
  <c r="V1234" i="5"/>
  <c r="C1235" i="5"/>
  <c r="V1235" i="5" s="1"/>
  <c r="C1236" i="5"/>
  <c r="V1236" i="5"/>
  <c r="C1237" i="5"/>
  <c r="V1237" i="5" s="1"/>
  <c r="C1238" i="5"/>
  <c r="V1238" i="5"/>
  <c r="C1239" i="5"/>
  <c r="V1239" i="5" s="1"/>
  <c r="C1240" i="5"/>
  <c r="V1240" i="5"/>
  <c r="C1241" i="5"/>
  <c r="V1241" i="5"/>
  <c r="C1242" i="5"/>
  <c r="V1242" i="5"/>
  <c r="C1243" i="5"/>
  <c r="V1243" i="5" s="1"/>
  <c r="C1244" i="5"/>
  <c r="V1244" i="5"/>
  <c r="C1245" i="5"/>
  <c r="V1245" i="5" s="1"/>
  <c r="C1246" i="5"/>
  <c r="V1246" i="5"/>
  <c r="C1247" i="5"/>
  <c r="V1247" i="5" s="1"/>
  <c r="C1248" i="5"/>
  <c r="V1248" i="5"/>
  <c r="C1249" i="5"/>
  <c r="V1249" i="5"/>
  <c r="C1250" i="5"/>
  <c r="V1250" i="5"/>
  <c r="C1251" i="5"/>
  <c r="V1251" i="5" s="1"/>
  <c r="C1252" i="5"/>
  <c r="V1252" i="5"/>
  <c r="C1253" i="5"/>
  <c r="V1253" i="5" s="1"/>
  <c r="C1254" i="5"/>
  <c r="V1254" i="5"/>
  <c r="C1255" i="5"/>
  <c r="V1255" i="5" s="1"/>
  <c r="C1256" i="5"/>
  <c r="V1256" i="5"/>
  <c r="C1257" i="5"/>
  <c r="V1257" i="5" s="1"/>
  <c r="C1258" i="5"/>
  <c r="C1259" i="5"/>
  <c r="V1259" i="5"/>
  <c r="C1260" i="5"/>
  <c r="V1260" i="5"/>
  <c r="C1261" i="5"/>
  <c r="V1261" i="5" s="1"/>
  <c r="C1262" i="5"/>
  <c r="V1262" i="5" s="1"/>
  <c r="C1263" i="5"/>
  <c r="V1263" i="5"/>
  <c r="C1264" i="5"/>
  <c r="V1264" i="5"/>
  <c r="C1265" i="5"/>
  <c r="V1265" i="5"/>
  <c r="C1266" i="5"/>
  <c r="V1266" i="5" s="1"/>
  <c r="C1267" i="5"/>
  <c r="V1267" i="5"/>
  <c r="C1268" i="5"/>
  <c r="V1268" i="5"/>
  <c r="C1269" i="5"/>
  <c r="V1269" i="5" s="1"/>
  <c r="C1270" i="5"/>
  <c r="V1270" i="5" s="1"/>
  <c r="C1271" i="5"/>
  <c r="V1271" i="5"/>
  <c r="C1272" i="5"/>
  <c r="V1272" i="5"/>
  <c r="C1273" i="5"/>
  <c r="V1273" i="5"/>
  <c r="C1274" i="5"/>
  <c r="V1274" i="5" s="1"/>
  <c r="C1275" i="5"/>
  <c r="V1275" i="5"/>
  <c r="C1276" i="5"/>
  <c r="V1276" i="5"/>
  <c r="C1277" i="5"/>
  <c r="V1277" i="5" s="1"/>
  <c r="C1278" i="5"/>
  <c r="V1278" i="5" s="1"/>
  <c r="C1279" i="5"/>
  <c r="V1279" i="5"/>
  <c r="C1280" i="5"/>
  <c r="V1280" i="5"/>
  <c r="C1281" i="5"/>
  <c r="V1281" i="5"/>
  <c r="C1282" i="5"/>
  <c r="V1282" i="5" s="1"/>
  <c r="C1283" i="5"/>
  <c r="V1283" i="5"/>
  <c r="C1284" i="5"/>
  <c r="V1284" i="5"/>
  <c r="C1285" i="5"/>
  <c r="V1285" i="5" s="1"/>
  <c r="C1286" i="5"/>
  <c r="V1286" i="5" s="1"/>
  <c r="C1287" i="5"/>
  <c r="V1287" i="5"/>
  <c r="C1288" i="5"/>
  <c r="V1288" i="5"/>
  <c r="C1289" i="5"/>
  <c r="V1289" i="5" s="1"/>
  <c r="C1290" i="5"/>
  <c r="V1290" i="5" s="1"/>
  <c r="C1291" i="5"/>
  <c r="V1291" i="5"/>
  <c r="C1292" i="5"/>
  <c r="V1292" i="5"/>
  <c r="C1293" i="5"/>
  <c r="V1293" i="5" s="1"/>
  <c r="C1294" i="5"/>
  <c r="V1294" i="5" s="1"/>
  <c r="C1295" i="5"/>
  <c r="V1295" i="5"/>
  <c r="C1296" i="5"/>
  <c r="V1296" i="5"/>
  <c r="C1297" i="5"/>
  <c r="V1297" i="5"/>
  <c r="C1298" i="5"/>
  <c r="V1298" i="5" s="1"/>
  <c r="C1299" i="5"/>
  <c r="V1299" i="5"/>
  <c r="C1300" i="5"/>
  <c r="V1300" i="5"/>
  <c r="C1301" i="5"/>
  <c r="V1301" i="5" s="1"/>
  <c r="C1302" i="5"/>
  <c r="V1302" i="5" s="1"/>
  <c r="C1303" i="5"/>
  <c r="V1303" i="5"/>
  <c r="C1304" i="5"/>
  <c r="V1304" i="5"/>
  <c r="C1305" i="5"/>
  <c r="V1305" i="5"/>
  <c r="C1306" i="5"/>
  <c r="V1306" i="5" s="1"/>
  <c r="C1307" i="5"/>
  <c r="V1307" i="5"/>
  <c r="C1308" i="5"/>
  <c r="V1308" i="5"/>
  <c r="C1309" i="5"/>
  <c r="V1309" i="5" s="1"/>
  <c r="C1310" i="5"/>
  <c r="V1310" i="5" s="1"/>
  <c r="C1311" i="5"/>
  <c r="V1311" i="5"/>
  <c r="C1312" i="5"/>
  <c r="V1312" i="5"/>
  <c r="C1313" i="5"/>
  <c r="V1313" i="5"/>
  <c r="C1314" i="5"/>
  <c r="V1314" i="5" s="1"/>
  <c r="C1315" i="5"/>
  <c r="V1315" i="5"/>
  <c r="C1316" i="5"/>
  <c r="V1316" i="5"/>
  <c r="C1317" i="5"/>
  <c r="V1317" i="5" s="1"/>
  <c r="C1318" i="5"/>
  <c r="V1318" i="5" s="1"/>
  <c r="C1319" i="5"/>
  <c r="V1319" i="5"/>
  <c r="C1320" i="5"/>
  <c r="V1320" i="5"/>
  <c r="C1321" i="5"/>
  <c r="V1321" i="5" s="1"/>
  <c r="C1322" i="5"/>
  <c r="V1322" i="5" s="1"/>
  <c r="C1323" i="5"/>
  <c r="V1323" i="5"/>
  <c r="C1324" i="5"/>
  <c r="V1324" i="5"/>
  <c r="C1325" i="5"/>
  <c r="V1325" i="5" s="1"/>
  <c r="C1326" i="5"/>
  <c r="V1326" i="5" s="1"/>
  <c r="C1327" i="5"/>
  <c r="V1327" i="5"/>
  <c r="C1328" i="5"/>
  <c r="V1328" i="5"/>
  <c r="C1329" i="5"/>
  <c r="V1329" i="5"/>
  <c r="C1330" i="5"/>
  <c r="V1330" i="5" s="1"/>
  <c r="C1331" i="5"/>
  <c r="V1331" i="5"/>
  <c r="C1332" i="5"/>
  <c r="V1332" i="5"/>
  <c r="C1333" i="5"/>
  <c r="V1333" i="5" s="1"/>
  <c r="C1334" i="5"/>
  <c r="V1334" i="5" s="1"/>
  <c r="C1335" i="5"/>
  <c r="V1335" i="5"/>
  <c r="C1336" i="5"/>
  <c r="V1336" i="5"/>
  <c r="C1337" i="5"/>
  <c r="V1337" i="5"/>
  <c r="C1338" i="5"/>
  <c r="V1338" i="5" s="1"/>
  <c r="C1339" i="5"/>
  <c r="V1339" i="5"/>
  <c r="C1340" i="5"/>
  <c r="V1340" i="5"/>
  <c r="C1341" i="5"/>
  <c r="V1341" i="5" s="1"/>
  <c r="C1342" i="5"/>
  <c r="V1342" i="5" s="1"/>
  <c r="C1343" i="5"/>
  <c r="V1343" i="5"/>
  <c r="C1344" i="5"/>
  <c r="V1344" i="5"/>
  <c r="C1345" i="5"/>
  <c r="C1346" i="5"/>
  <c r="V1346" i="5" s="1"/>
  <c r="C1347" i="5"/>
  <c r="V1347" i="5"/>
  <c r="C1348" i="5"/>
  <c r="V1348" i="5" s="1"/>
  <c r="C1349" i="5"/>
  <c r="V1349" i="5"/>
  <c r="C1350" i="5"/>
  <c r="V1350" i="5"/>
  <c r="C1351" i="5"/>
  <c r="V1351" i="5"/>
  <c r="C1352" i="5"/>
  <c r="V1352" i="5" s="1"/>
  <c r="C1353" i="5"/>
  <c r="V1353" i="5"/>
  <c r="C1354" i="5"/>
  <c r="V1354" i="5" s="1"/>
  <c r="C1355" i="5"/>
  <c r="V1355" i="5"/>
  <c r="C1356" i="5"/>
  <c r="V1356" i="5" s="1"/>
  <c r="C1357" i="5"/>
  <c r="V1357" i="5"/>
  <c r="C1358" i="5"/>
  <c r="V1358" i="5" s="1"/>
  <c r="C1359" i="5"/>
  <c r="V1359" i="5"/>
  <c r="C1360" i="5"/>
  <c r="V1360" i="5" s="1"/>
  <c r="C1361" i="5"/>
  <c r="V1361" i="5"/>
  <c r="C1362" i="5"/>
  <c r="V1362" i="5" s="1"/>
  <c r="C1363" i="5"/>
  <c r="V1363" i="5"/>
  <c r="C1364" i="5"/>
  <c r="V1364" i="5" s="1"/>
  <c r="C1365" i="5"/>
  <c r="V1365" i="5"/>
  <c r="C1366" i="5"/>
  <c r="V1366" i="5"/>
  <c r="C1367" i="5"/>
  <c r="V1367" i="5"/>
  <c r="C1368" i="5"/>
  <c r="V1368" i="5" s="1"/>
  <c r="C1369" i="5"/>
  <c r="V1369" i="5"/>
  <c r="C1370" i="5"/>
  <c r="V1370" i="5" s="1"/>
  <c r="C1371" i="5"/>
  <c r="V1371" i="5"/>
  <c r="C1372" i="5"/>
  <c r="V1372" i="5" s="1"/>
  <c r="C1373" i="5"/>
  <c r="V1373" i="5"/>
  <c r="C1374" i="5"/>
  <c r="V1374" i="5"/>
  <c r="C1375" i="5"/>
  <c r="V1375" i="5"/>
  <c r="C1376" i="5"/>
  <c r="V1376" i="5" s="1"/>
  <c r="C1377" i="5"/>
  <c r="V1377" i="5"/>
  <c r="C1378" i="5"/>
  <c r="V1378" i="5" s="1"/>
  <c r="C1379" i="5"/>
  <c r="V1379" i="5"/>
  <c r="C1380" i="5"/>
  <c r="V1380" i="5" s="1"/>
  <c r="C1381" i="5"/>
  <c r="V1381" i="5"/>
  <c r="C1382" i="5"/>
  <c r="V1382" i="5"/>
  <c r="C1383" i="5"/>
  <c r="C1384" i="5"/>
  <c r="V1384" i="5"/>
  <c r="C1385" i="5"/>
  <c r="V1385" i="5"/>
  <c r="C1386" i="5"/>
  <c r="V1386" i="5" s="1"/>
  <c r="C1387" i="5"/>
  <c r="V1387" i="5" s="1"/>
  <c r="C1388" i="5"/>
  <c r="V1388" i="5"/>
  <c r="C1389" i="5"/>
  <c r="C1390" i="5"/>
  <c r="V1390" i="5"/>
  <c r="C1391" i="5"/>
  <c r="V1391" i="5" s="1"/>
  <c r="C1392" i="5"/>
  <c r="V1392" i="5"/>
  <c r="C1393" i="5"/>
  <c r="V1393" i="5" s="1"/>
  <c r="C1394" i="5"/>
  <c r="V1394" i="5"/>
  <c r="C1395" i="5"/>
  <c r="V1395" i="5" s="1"/>
  <c r="C1396" i="5"/>
  <c r="V1396" i="5"/>
  <c r="C1397" i="5"/>
  <c r="V1397" i="5" s="1"/>
  <c r="C1398" i="5"/>
  <c r="V1398" i="5"/>
  <c r="C1399" i="5"/>
  <c r="V1399" i="5" s="1"/>
  <c r="C1400" i="5"/>
  <c r="V1400" i="5"/>
  <c r="C1401" i="5"/>
  <c r="V1401" i="5" s="1"/>
  <c r="C1402" i="5"/>
  <c r="V1402" i="5"/>
  <c r="C1403" i="5"/>
  <c r="V1403" i="5"/>
  <c r="C1404" i="5"/>
  <c r="V1404" i="5"/>
  <c r="C1405" i="5"/>
  <c r="V1405" i="5" s="1"/>
  <c r="C1406" i="5"/>
  <c r="V1406" i="5"/>
  <c r="C1407" i="5"/>
  <c r="V1407" i="5" s="1"/>
  <c r="C1408" i="5"/>
  <c r="V1408" i="5"/>
  <c r="C1409" i="5"/>
  <c r="V1409" i="5" s="1"/>
  <c r="C1410" i="5"/>
  <c r="V1410" i="5"/>
  <c r="C1411" i="5"/>
  <c r="V1411" i="5"/>
  <c r="C1412" i="5"/>
  <c r="V1412" i="5"/>
  <c r="C1413" i="5"/>
  <c r="V1413" i="5" s="1"/>
  <c r="C1414" i="5"/>
  <c r="V1414" i="5"/>
  <c r="C1415" i="5"/>
  <c r="V1415" i="5" s="1"/>
  <c r="C1416" i="5"/>
  <c r="V1416" i="5"/>
  <c r="C1417" i="5"/>
  <c r="V1417" i="5" s="1"/>
  <c r="C1418" i="5"/>
  <c r="V1418" i="5"/>
  <c r="C1419" i="5"/>
  <c r="V1419" i="5"/>
  <c r="C1420" i="5"/>
  <c r="V1420" i="5"/>
  <c r="C1421" i="5"/>
  <c r="V1421" i="5" s="1"/>
  <c r="C1422" i="5"/>
  <c r="V1422" i="5"/>
  <c r="C1423" i="5"/>
  <c r="V1423" i="5" s="1"/>
  <c r="C1424" i="5"/>
  <c r="V1424" i="5"/>
  <c r="C1425" i="5"/>
  <c r="V1425" i="5" s="1"/>
  <c r="C1426" i="5"/>
  <c r="V1426" i="5"/>
  <c r="C1427" i="5"/>
  <c r="V1427" i="5" s="1"/>
  <c r="C1428" i="5"/>
  <c r="V1428" i="5"/>
  <c r="C1429" i="5"/>
  <c r="V1429" i="5" s="1"/>
  <c r="C1430" i="5"/>
  <c r="V1430" i="5"/>
  <c r="C1431" i="5"/>
  <c r="V1431" i="5" s="1"/>
  <c r="C1432" i="5"/>
  <c r="V1432" i="5"/>
  <c r="C1433" i="5"/>
  <c r="V1433" i="5" s="1"/>
  <c r="C1434" i="5"/>
  <c r="V1434" i="5"/>
  <c r="C1435" i="5"/>
  <c r="V1435" i="5"/>
  <c r="C1436" i="5"/>
  <c r="V1436" i="5"/>
  <c r="C1437" i="5"/>
  <c r="V1437" i="5" s="1"/>
  <c r="C1438" i="5"/>
  <c r="V1438" i="5"/>
  <c r="C1439" i="5"/>
  <c r="V1439" i="5" s="1"/>
  <c r="C1440" i="5"/>
  <c r="V1440" i="5"/>
  <c r="C1441" i="5"/>
  <c r="V1441" i="5" s="1"/>
  <c r="C1442" i="5"/>
  <c r="V1442" i="5"/>
  <c r="C1443" i="5"/>
  <c r="V1443" i="5"/>
  <c r="C1444" i="5"/>
  <c r="V1444" i="5"/>
  <c r="C1445" i="5"/>
  <c r="V1445" i="5" s="1"/>
  <c r="C1446" i="5"/>
  <c r="V1446" i="5"/>
  <c r="C1447" i="5"/>
  <c r="V1447" i="5" s="1"/>
  <c r="C1448" i="5"/>
  <c r="V1448" i="5"/>
  <c r="C1449" i="5"/>
  <c r="V1449" i="5" s="1"/>
  <c r="C1450" i="5"/>
  <c r="V1450" i="5"/>
  <c r="C1451" i="5"/>
  <c r="V1451" i="5"/>
  <c r="C1452" i="5"/>
  <c r="V1452" i="5"/>
  <c r="C1453" i="5"/>
  <c r="V1453" i="5" s="1"/>
  <c r="C1454" i="5"/>
  <c r="V1454" i="5"/>
  <c r="C1455" i="5"/>
  <c r="V1455" i="5" s="1"/>
  <c r="C1456" i="5"/>
  <c r="V1456" i="5"/>
  <c r="C1457" i="5"/>
  <c r="C1458" i="5"/>
  <c r="V1458" i="5"/>
  <c r="C1459" i="5"/>
  <c r="V1459" i="5" s="1"/>
  <c r="C1460" i="5"/>
  <c r="V1460" i="5" s="1"/>
  <c r="C1461" i="5"/>
  <c r="V1461" i="5"/>
  <c r="C1462" i="5"/>
  <c r="V1462" i="5"/>
  <c r="C1463" i="5"/>
  <c r="V1463" i="5"/>
  <c r="C1464" i="5"/>
  <c r="V1464" i="5" s="1"/>
  <c r="C1465" i="5"/>
  <c r="V1465" i="5"/>
  <c r="C1466" i="5"/>
  <c r="V1466" i="5"/>
  <c r="C1467" i="5"/>
  <c r="C1468" i="5"/>
  <c r="V1468" i="5" s="1"/>
  <c r="C1469" i="5"/>
  <c r="V1469" i="5"/>
  <c r="C1470" i="5"/>
  <c r="V1470" i="5" s="1"/>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s="1"/>
  <c r="C1490" i="5"/>
  <c r="V1490" i="5"/>
  <c r="C1491" i="5"/>
  <c r="V1491" i="5"/>
  <c r="C1492" i="5"/>
  <c r="V1492" i="5" s="1"/>
  <c r="C1493" i="5"/>
  <c r="V1493" i="5" s="1"/>
  <c r="C1494" i="5"/>
  <c r="V1494" i="5"/>
  <c r="C1495" i="5"/>
  <c r="V1495" i="5"/>
  <c r="C1496" i="5"/>
  <c r="V1496" i="5"/>
  <c r="C1497" i="5"/>
  <c r="V1497" i="5" s="1"/>
  <c r="C1498" i="5"/>
  <c r="V1498" i="5"/>
  <c r="C1499" i="5"/>
  <c r="V1499" i="5"/>
  <c r="C1500" i="5"/>
  <c r="V1500" i="5" s="1"/>
  <c r="C1501" i="5"/>
  <c r="V1501" i="5" s="1"/>
  <c r="C1502" i="5"/>
  <c r="C1503" i="5"/>
  <c r="V1503" i="5" s="1"/>
  <c r="C1504" i="5"/>
  <c r="V1504" i="5" s="1"/>
  <c r="C1505" i="5"/>
  <c r="V1505" i="5" s="1"/>
  <c r="C1506" i="5"/>
  <c r="V1506" i="5"/>
  <c r="C1507" i="5"/>
  <c r="V1507" i="5" s="1"/>
  <c r="C1508" i="5"/>
  <c r="V1508" i="5"/>
  <c r="C1509" i="5"/>
  <c r="V1509" i="5" s="1"/>
  <c r="C1510" i="5"/>
  <c r="V1510" i="5"/>
  <c r="C1511" i="5"/>
  <c r="V1511" i="5" s="1"/>
  <c r="C1512" i="5"/>
  <c r="V1512" i="5"/>
  <c r="C1513" i="5"/>
  <c r="C1514" i="5"/>
  <c r="V1514" i="5" s="1"/>
  <c r="C1515" i="5"/>
  <c r="V1515" i="5"/>
  <c r="C1516" i="5"/>
  <c r="V1516" i="5"/>
  <c r="C1517" i="5"/>
  <c r="V1517" i="5"/>
  <c r="C1518" i="5"/>
  <c r="V1518" i="5" s="1"/>
  <c r="C1519" i="5"/>
  <c r="V1519" i="5"/>
  <c r="C1520" i="5"/>
  <c r="V1520" i="5"/>
  <c r="C1521" i="5"/>
  <c r="V1521" i="5" s="1"/>
  <c r="C1522" i="5"/>
  <c r="V1522" i="5" s="1"/>
  <c r="C1523" i="5"/>
  <c r="V1523" i="5" s="1"/>
  <c r="C1524" i="5"/>
  <c r="V1524" i="5"/>
  <c r="C1525" i="5"/>
  <c r="V1525" i="5" s="1"/>
  <c r="C1526" i="5"/>
  <c r="V1526" i="5" s="1"/>
  <c r="C1527" i="5"/>
  <c r="V1527" i="5" s="1"/>
  <c r="C1528" i="5"/>
  <c r="V1528" i="5"/>
  <c r="C1529" i="5"/>
  <c r="V1529" i="5" s="1"/>
  <c r="C1530" i="5"/>
  <c r="V1530" i="5" s="1"/>
  <c r="C1531" i="5"/>
  <c r="V1531" i="5" s="1"/>
  <c r="C1532" i="5"/>
  <c r="V1532" i="5"/>
  <c r="C1533" i="5"/>
  <c r="V1533" i="5" s="1"/>
  <c r="C1534" i="5"/>
  <c r="V1534" i="5" s="1"/>
  <c r="C1535" i="5"/>
  <c r="V1535" i="5" s="1"/>
  <c r="C1536" i="5"/>
  <c r="V1536" i="5"/>
  <c r="C1537" i="5"/>
  <c r="C1538" i="5"/>
  <c r="V1538" i="5" s="1"/>
  <c r="C1539" i="5"/>
  <c r="V1539" i="5"/>
  <c r="C1540" i="5"/>
  <c r="V1540" i="5"/>
  <c r="C1541" i="5"/>
  <c r="V1541" i="5" s="1"/>
  <c r="C1542" i="5"/>
  <c r="V1542" i="5" s="1"/>
  <c r="C1543" i="5"/>
  <c r="V1543" i="5"/>
  <c r="C1544" i="5"/>
  <c r="V1544" i="5"/>
  <c r="C1545" i="5"/>
  <c r="C1546" i="5"/>
  <c r="V1546" i="5" s="1"/>
  <c r="C1547" i="5"/>
  <c r="V1547" i="5" s="1"/>
  <c r="C1548" i="5"/>
  <c r="V1548" i="5" s="1"/>
  <c r="C1549" i="5"/>
  <c r="V1549" i="5"/>
  <c r="C1550" i="5"/>
  <c r="V1550" i="5" s="1"/>
  <c r="C1551" i="5"/>
  <c r="C1552" i="5"/>
  <c r="V1552" i="5"/>
  <c r="C1553" i="5"/>
  <c r="V1553" i="5"/>
  <c r="C1554" i="5"/>
  <c r="V1554" i="5"/>
  <c r="C1555" i="5"/>
  <c r="V1555" i="5" s="1"/>
  <c r="C1556" i="5"/>
  <c r="V1556" i="5"/>
  <c r="C1557" i="5"/>
  <c r="V1557" i="5"/>
  <c r="C1558" i="5"/>
  <c r="V1558" i="5" s="1"/>
  <c r="C1559" i="5"/>
  <c r="V1559" i="5" s="1"/>
  <c r="C1560" i="5"/>
  <c r="V1560" i="5"/>
  <c r="C1561" i="5"/>
  <c r="V1561" i="5"/>
  <c r="C1562" i="5"/>
  <c r="V1562" i="5"/>
  <c r="C1563" i="5"/>
  <c r="V1563" i="5" s="1"/>
  <c r="C1564" i="5"/>
  <c r="V1564" i="5"/>
  <c r="C1565" i="5"/>
  <c r="V1565" i="5"/>
  <c r="C1566" i="5"/>
  <c r="V1566" i="5"/>
  <c r="C1567" i="5"/>
  <c r="V1567" i="5" s="1"/>
  <c r="C1568" i="5"/>
  <c r="V1568" i="5"/>
  <c r="C1569" i="5"/>
  <c r="V1569" i="5"/>
  <c r="C1570" i="5"/>
  <c r="V1570" i="5"/>
  <c r="C1571" i="5"/>
  <c r="V1571" i="5" s="1"/>
  <c r="C1572" i="5"/>
  <c r="V1572" i="5"/>
  <c r="C1573" i="5"/>
  <c r="V1573" i="5"/>
  <c r="C1574" i="5"/>
  <c r="V1574" i="5" s="1"/>
  <c r="C1575" i="5"/>
  <c r="V1575" i="5" s="1"/>
  <c r="C1576" i="5"/>
  <c r="V1576" i="5"/>
  <c r="C1577" i="5"/>
  <c r="V1577" i="5"/>
  <c r="C1578" i="5"/>
  <c r="V1578" i="5" s="1"/>
  <c r="C1579" i="5"/>
  <c r="V1579" i="5" s="1"/>
  <c r="C1580" i="5"/>
  <c r="V1580" i="5"/>
  <c r="C1581" i="5"/>
  <c r="V1581" i="5"/>
  <c r="C1582" i="5"/>
  <c r="V1582" i="5" s="1"/>
  <c r="C1583" i="5"/>
  <c r="V1583" i="5" s="1"/>
  <c r="C1584" i="5"/>
  <c r="V1584" i="5"/>
  <c r="C1585" i="5"/>
  <c r="V1585" i="5"/>
  <c r="C1586" i="5"/>
  <c r="V1586" i="5"/>
  <c r="C1587" i="5"/>
  <c r="V1587" i="5" s="1"/>
  <c r="C1588" i="5"/>
  <c r="V1588" i="5"/>
  <c r="C1589" i="5"/>
  <c r="V1589" i="5"/>
  <c r="C1590" i="5"/>
  <c r="V1590" i="5" s="1"/>
  <c r="C1591" i="5"/>
  <c r="V1591" i="5" s="1"/>
  <c r="C1592" i="5"/>
  <c r="V1592" i="5"/>
  <c r="C1593" i="5"/>
  <c r="V1593" i="5"/>
  <c r="C1594" i="5"/>
  <c r="V1594" i="5"/>
  <c r="C1595" i="5"/>
  <c r="V1595" i="5" s="1"/>
  <c r="C1596" i="5"/>
  <c r="V1596" i="5"/>
  <c r="C1597" i="5"/>
  <c r="V1597" i="5"/>
  <c r="C1598" i="5"/>
  <c r="V1598" i="5"/>
  <c r="C1599" i="5"/>
  <c r="V1599" i="5" s="1"/>
  <c r="C1600" i="5"/>
  <c r="C1601" i="5"/>
  <c r="V1601" i="5"/>
  <c r="C1602" i="5"/>
  <c r="V1602" i="5"/>
  <c r="C1603" i="5"/>
  <c r="V1603" i="5"/>
  <c r="C1604" i="5"/>
  <c r="V1604" i="5"/>
  <c r="C1605" i="5"/>
  <c r="V1605" i="5"/>
  <c r="C1606" i="5"/>
  <c r="V1606" i="5"/>
  <c r="C1607" i="5"/>
  <c r="V1607" i="5" s="1"/>
  <c r="C1608" i="5"/>
  <c r="V1608" i="5"/>
  <c r="C1609" i="5"/>
  <c r="V1609" i="5"/>
  <c r="C1610" i="5"/>
  <c r="V1610" i="5"/>
  <c r="C1611" i="5"/>
  <c r="V1611" i="5" s="1"/>
  <c r="C1612" i="5"/>
  <c r="V1612" i="5"/>
  <c r="C1613" i="5"/>
  <c r="V1613" i="5" s="1"/>
  <c r="C1614" i="5"/>
  <c r="V1614" i="5"/>
  <c r="C1615" i="5"/>
  <c r="V1615" i="5"/>
  <c r="C1616" i="5"/>
  <c r="V1616" i="5"/>
  <c r="C1617" i="5"/>
  <c r="V1617" i="5" s="1"/>
  <c r="C1618" i="5"/>
  <c r="V1618" i="5"/>
  <c r="C1619" i="5"/>
  <c r="V1619" i="5" s="1"/>
  <c r="C1620" i="5"/>
  <c r="V1620" i="5"/>
  <c r="C1621" i="5"/>
  <c r="V1621" i="5" s="1"/>
  <c r="C1622" i="5"/>
  <c r="V1622" i="5"/>
  <c r="C1623" i="5"/>
  <c r="V1623" i="5" s="1"/>
  <c r="C1624" i="5"/>
  <c r="V1624" i="5"/>
  <c r="C1625" i="5"/>
  <c r="V1625" i="5" s="1"/>
  <c r="C1626" i="5"/>
  <c r="V1626" i="5"/>
  <c r="C1627" i="5"/>
  <c r="V1627" i="5" s="1"/>
  <c r="C1628" i="5"/>
  <c r="V1628" i="5" s="1"/>
  <c r="C1629" i="5"/>
  <c r="V1629" i="5" s="1"/>
  <c r="C1630" i="5"/>
  <c r="V1630" i="5" s="1"/>
  <c r="C1631" i="5"/>
  <c r="V1631" i="5" s="1"/>
  <c r="C1632" i="5"/>
  <c r="V1632" i="5" s="1"/>
  <c r="C1633" i="5"/>
  <c r="V1633" i="5" s="1"/>
  <c r="C1634" i="5"/>
  <c r="V1634" i="5" s="1"/>
  <c r="C1635" i="5"/>
  <c r="V1635" i="5" s="1"/>
  <c r="C1636" i="5"/>
  <c r="V1636" i="5" s="1"/>
  <c r="C1637" i="5"/>
  <c r="V1637" i="5" s="1"/>
  <c r="C1638" i="5"/>
  <c r="V1638" i="5" s="1"/>
  <c r="C1639" i="5"/>
  <c r="V1639" i="5" s="1"/>
  <c r="C1640" i="5"/>
  <c r="V1640" i="5" s="1"/>
  <c r="C1641" i="5"/>
  <c r="V1641" i="5" s="1"/>
  <c r="C1642" i="5"/>
  <c r="V1642" i="5" s="1"/>
  <c r="C1643" i="5"/>
  <c r="V1643" i="5" s="1"/>
  <c r="C1644" i="5"/>
  <c r="V1644" i="5" s="1"/>
  <c r="C1645" i="5"/>
  <c r="V1645" i="5" s="1"/>
  <c r="C1646" i="5"/>
  <c r="V1646" i="5" s="1"/>
  <c r="C1647" i="5"/>
  <c r="V1647" i="5" s="1"/>
  <c r="C1648" i="5"/>
  <c r="V1648" i="5" s="1"/>
  <c r="C1649" i="5"/>
  <c r="V1649" i="5" s="1"/>
  <c r="C1650" i="5"/>
  <c r="V1650" i="5" s="1"/>
  <c r="C1651" i="5"/>
  <c r="V1651" i="5" s="1"/>
  <c r="C1652" i="5"/>
  <c r="V1652" i="5" s="1"/>
  <c r="C1653" i="5"/>
  <c r="V1653" i="5" s="1"/>
  <c r="C1654" i="5"/>
  <c r="V1654" i="5" s="1"/>
  <c r="C1655" i="5"/>
  <c r="V1655" i="5" s="1"/>
  <c r="C1656" i="5"/>
  <c r="V1656" i="5" s="1"/>
  <c r="C1657" i="5"/>
  <c r="V1657" i="5" s="1"/>
  <c r="C1658" i="5"/>
  <c r="V1658" i="5" s="1"/>
  <c r="C1659" i="5"/>
  <c r="V1659" i="5" s="1"/>
  <c r="C1660" i="5"/>
  <c r="V1660" i="5" s="1"/>
  <c r="C1661" i="5"/>
  <c r="V1661" i="5" s="1"/>
  <c r="C1662" i="5"/>
  <c r="V1662" i="5" s="1"/>
  <c r="C1663" i="5"/>
  <c r="V1663" i="5" s="1"/>
  <c r="C1664" i="5"/>
  <c r="V1664" i="5" s="1"/>
  <c r="C1665" i="5"/>
  <c r="C1666" i="5"/>
  <c r="V1666" i="5" s="1"/>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V1684" i="5" s="1"/>
  <c r="C1685" i="5"/>
  <c r="C1686" i="5"/>
  <c r="V1686" i="5" s="1"/>
  <c r="C1687" i="5"/>
  <c r="V1687" i="5"/>
  <c r="C1688" i="5"/>
  <c r="V1688" i="5"/>
  <c r="C1689" i="5"/>
  <c r="V1689" i="5"/>
  <c r="C1690" i="5"/>
  <c r="V1690" i="5" s="1"/>
  <c r="C1691" i="5"/>
  <c r="V1691" i="5"/>
  <c r="C1692" i="5"/>
  <c r="V1692" i="5"/>
  <c r="C1693" i="5"/>
  <c r="V1693" i="5"/>
  <c r="C1694" i="5"/>
  <c r="V1694" i="5" s="1"/>
  <c r="C1695" i="5"/>
  <c r="V1695" i="5"/>
  <c r="C1696" i="5"/>
  <c r="V1696" i="5"/>
  <c r="C1697" i="5"/>
  <c r="V1697" i="5"/>
  <c r="C1698" i="5"/>
  <c r="V1698" i="5" s="1"/>
  <c r="C1699" i="5"/>
  <c r="V1699" i="5"/>
  <c r="C1700" i="5"/>
  <c r="V1700" i="5"/>
  <c r="C1701" i="5"/>
  <c r="V1701" i="5"/>
  <c r="C1702" i="5"/>
  <c r="V1702" i="5" s="1"/>
  <c r="C1703" i="5"/>
  <c r="V1703" i="5"/>
  <c r="C1704" i="5"/>
  <c r="V1704" i="5"/>
  <c r="C1705" i="5"/>
  <c r="V1705" i="5"/>
  <c r="C1706" i="5"/>
  <c r="V1706" i="5" s="1"/>
  <c r="C1707" i="5"/>
  <c r="V1707" i="5"/>
  <c r="C1708" i="5"/>
  <c r="V1708" i="5"/>
  <c r="C1709" i="5"/>
  <c r="C1710" i="5"/>
  <c r="V1710" i="5" s="1"/>
  <c r="C1711" i="5"/>
  <c r="V1711" i="5" s="1"/>
  <c r="C1712" i="5"/>
  <c r="V1712" i="5" s="1"/>
  <c r="C1713" i="5"/>
  <c r="V1713" i="5" s="1"/>
  <c r="C1714" i="5"/>
  <c r="V1714" i="5" s="1"/>
  <c r="C1715" i="5"/>
  <c r="V1715" i="5" s="1"/>
  <c r="C1716" i="5"/>
  <c r="V1716" i="5" s="1"/>
  <c r="C1717" i="5"/>
  <c r="C1718" i="5"/>
  <c r="V1718" i="5"/>
  <c r="C1719" i="5"/>
  <c r="V1719" i="5" s="1"/>
  <c r="C1720" i="5"/>
  <c r="V1720" i="5"/>
  <c r="C1721" i="5"/>
  <c r="V1721" i="5"/>
  <c r="C1722" i="5"/>
  <c r="V1722" i="5"/>
  <c r="C1723" i="5"/>
  <c r="V1723" i="5" s="1"/>
  <c r="C1724" i="5"/>
  <c r="V1724" i="5"/>
  <c r="C1725" i="5"/>
  <c r="V1725" i="5"/>
  <c r="C1726" i="5"/>
  <c r="V1726" i="5"/>
  <c r="C1727" i="5"/>
  <c r="V1727" i="5" s="1"/>
  <c r="C1728" i="5"/>
  <c r="V1728" i="5"/>
  <c r="C1729" i="5"/>
  <c r="V1729" i="5"/>
  <c r="C1730" i="5"/>
  <c r="V1730" i="5"/>
  <c r="C1731" i="5"/>
  <c r="V1731" i="5" s="1"/>
  <c r="C1732" i="5"/>
  <c r="V1732" i="5"/>
  <c r="C1733" i="5"/>
  <c r="V1733" i="5"/>
  <c r="C1734" i="5"/>
  <c r="V1734" i="5"/>
  <c r="C1735" i="5"/>
  <c r="V1735" i="5" s="1"/>
  <c r="C1736" i="5"/>
  <c r="V1736" i="5"/>
  <c r="C1737" i="5"/>
  <c r="V1737" i="5"/>
  <c r="C1738" i="5"/>
  <c r="V1738" i="5"/>
  <c r="C1739" i="5"/>
  <c r="V1739" i="5" s="1"/>
  <c r="C1740" i="5"/>
  <c r="V1740" i="5"/>
  <c r="C1741" i="5"/>
  <c r="V1741" i="5"/>
  <c r="C1742" i="5"/>
  <c r="V1742" i="5"/>
  <c r="C1743" i="5"/>
  <c r="V1743" i="5" s="1"/>
  <c r="C1744" i="5"/>
  <c r="V1744" i="5"/>
  <c r="C1745" i="5"/>
  <c r="V1745" i="5"/>
  <c r="C1746" i="5"/>
  <c r="V1746" i="5"/>
  <c r="C1747" i="5"/>
  <c r="V1747" i="5" s="1"/>
  <c r="C1748" i="5"/>
  <c r="V1748" i="5"/>
  <c r="C1749" i="5"/>
  <c r="V1749" i="5"/>
  <c r="C1750" i="5"/>
  <c r="V1750" i="5"/>
  <c r="C1751" i="5"/>
  <c r="V1751" i="5" s="1"/>
  <c r="C1752" i="5"/>
  <c r="V1752" i="5"/>
  <c r="C1753" i="5"/>
  <c r="V1753" i="5"/>
  <c r="C1754" i="5"/>
  <c r="V1754" i="5"/>
  <c r="C1755" i="5"/>
  <c r="V1755" i="5" s="1"/>
  <c r="C1756" i="5"/>
  <c r="V1756" i="5"/>
  <c r="C1757" i="5"/>
  <c r="V1757" i="5"/>
  <c r="C1758" i="5"/>
  <c r="V1758" i="5"/>
  <c r="C1759" i="5"/>
  <c r="V1759" i="5" s="1"/>
  <c r="C1760" i="5"/>
  <c r="V1760" i="5"/>
  <c r="C1761" i="5"/>
  <c r="V1761" i="5"/>
  <c r="C1762" i="5"/>
  <c r="V1762" i="5"/>
  <c r="C1763" i="5"/>
  <c r="V1763" i="5" s="1"/>
  <c r="C1764" i="5"/>
  <c r="V1764" i="5"/>
  <c r="C1765" i="5"/>
  <c r="V1765" i="5"/>
  <c r="C1766" i="5"/>
  <c r="V1766" i="5"/>
  <c r="C1767" i="5"/>
  <c r="V1767" i="5" s="1"/>
  <c r="C1768" i="5"/>
  <c r="V1768" i="5"/>
  <c r="C1769" i="5"/>
  <c r="V1769" i="5"/>
  <c r="C1770" i="5"/>
  <c r="V1770" i="5"/>
  <c r="C1771" i="5"/>
  <c r="V1771" i="5" s="1"/>
  <c r="C1772" i="5"/>
  <c r="V1772" i="5"/>
  <c r="C1773" i="5"/>
  <c r="V1773" i="5"/>
  <c r="C1774" i="5"/>
  <c r="V1774" i="5"/>
  <c r="C1775" i="5"/>
  <c r="V1775" i="5" s="1"/>
  <c r="C1776" i="5"/>
  <c r="V1776" i="5"/>
  <c r="C1777" i="5"/>
  <c r="V1777" i="5"/>
  <c r="C1778" i="5"/>
  <c r="V1778" i="5"/>
  <c r="C1779" i="5"/>
  <c r="V1779" i="5" s="1"/>
  <c r="C1780" i="5"/>
  <c r="V1780" i="5" s="1"/>
  <c r="C1781" i="5"/>
  <c r="V1781" i="5"/>
  <c r="C1782" i="5"/>
  <c r="V1782" i="5"/>
  <c r="C1783" i="5"/>
  <c r="V1783" i="5" s="1"/>
  <c r="C1784" i="5"/>
  <c r="V1784" i="5" s="1"/>
  <c r="C1785" i="5"/>
  <c r="V1785" i="5"/>
  <c r="C1786" i="5"/>
  <c r="V1786" i="5"/>
  <c r="C1787" i="5"/>
  <c r="V1787" i="5" s="1"/>
  <c r="C1788" i="5"/>
  <c r="V1788" i="5" s="1"/>
  <c r="C1789" i="5"/>
  <c r="V1789" i="5"/>
  <c r="C1790" i="5"/>
  <c r="V1790" i="5"/>
  <c r="C1791" i="5"/>
  <c r="V1791" i="5" s="1"/>
  <c r="C1792" i="5"/>
  <c r="V1792" i="5" s="1"/>
  <c r="C1793" i="5"/>
  <c r="V1793" i="5"/>
  <c r="C1794" i="5"/>
  <c r="V1794" i="5"/>
  <c r="C1795" i="5"/>
  <c r="V1795" i="5" s="1"/>
  <c r="C1796" i="5"/>
  <c r="V1796" i="5" s="1"/>
  <c r="C1797" i="5"/>
  <c r="V1797" i="5"/>
  <c r="C1798" i="5"/>
  <c r="V1798" i="5"/>
  <c r="C1799" i="5"/>
  <c r="V1799" i="5" s="1"/>
  <c r="C1800" i="5"/>
  <c r="V1800" i="5" s="1"/>
  <c r="C1801" i="5"/>
  <c r="V1801" i="5"/>
  <c r="C1802" i="5"/>
  <c r="V1802" i="5"/>
  <c r="C1803" i="5"/>
  <c r="V1803" i="5" s="1"/>
  <c r="C1804" i="5"/>
  <c r="V1804" i="5" s="1"/>
  <c r="C1805" i="5"/>
  <c r="V1805" i="5"/>
  <c r="C1806" i="5"/>
  <c r="V1806" i="5"/>
  <c r="C1807" i="5"/>
  <c r="V1807" i="5" s="1"/>
  <c r="C1808" i="5"/>
  <c r="V1808" i="5" s="1"/>
  <c r="C1809" i="5"/>
  <c r="V1809" i="5"/>
  <c r="C1810" i="5"/>
  <c r="V1810" i="5"/>
  <c r="C1811" i="5"/>
  <c r="V1811" i="5" s="1"/>
  <c r="C1812" i="5"/>
  <c r="V1812" i="5" s="1"/>
  <c r="C1813" i="5"/>
  <c r="V1813" i="5"/>
  <c r="C1814" i="5"/>
  <c r="V1814" i="5"/>
  <c r="C1815" i="5"/>
  <c r="V1815" i="5" s="1"/>
  <c r="C1816" i="5"/>
  <c r="V1816" i="5" s="1"/>
  <c r="C1817" i="5"/>
  <c r="V1817" i="5"/>
  <c r="C1818" i="5"/>
  <c r="V1818" i="5"/>
  <c r="C1819" i="5"/>
  <c r="V1819" i="5" s="1"/>
  <c r="C1820" i="5"/>
  <c r="V1820" i="5" s="1"/>
  <c r="C1821" i="5"/>
  <c r="V1821" i="5"/>
  <c r="C1822" i="5"/>
  <c r="V1822" i="5"/>
  <c r="C1823" i="5"/>
  <c r="V1823" i="5" s="1"/>
  <c r="C1824" i="5"/>
  <c r="V1824" i="5" s="1"/>
  <c r="C1825" i="5"/>
  <c r="V1825" i="5"/>
  <c r="C1826" i="5"/>
  <c r="V1826" i="5"/>
  <c r="C1827" i="5"/>
  <c r="V1827" i="5" s="1"/>
  <c r="C1828" i="5"/>
  <c r="V1828" i="5" s="1"/>
  <c r="C1829" i="5"/>
  <c r="V1829" i="5"/>
  <c r="C1830" i="5"/>
  <c r="V1830" i="5"/>
  <c r="C1831" i="5"/>
  <c r="V1831" i="5" s="1"/>
  <c r="C1832" i="5"/>
  <c r="V1832" i="5" s="1"/>
  <c r="C1833" i="5"/>
  <c r="V1833" i="5"/>
  <c r="C1834" i="5"/>
  <c r="V1834" i="5"/>
  <c r="C1835" i="5"/>
  <c r="V1835" i="5" s="1"/>
  <c r="C1836" i="5"/>
  <c r="V1836" i="5" s="1"/>
  <c r="C1837" i="5"/>
  <c r="V1837" i="5"/>
  <c r="C1838" i="5"/>
  <c r="V1838" i="5"/>
  <c r="C1839" i="5"/>
  <c r="V1839" i="5" s="1"/>
  <c r="C1840" i="5"/>
  <c r="V1840" i="5" s="1"/>
  <c r="C1841" i="5"/>
  <c r="V1841" i="5"/>
  <c r="C1842" i="5"/>
  <c r="V1842" i="5"/>
  <c r="C1843" i="5"/>
  <c r="V1843" i="5" s="1"/>
  <c r="C1844" i="5"/>
  <c r="V1844" i="5" s="1"/>
  <c r="C1845" i="5"/>
  <c r="V1845" i="5"/>
  <c r="C1846" i="5"/>
  <c r="V1846" i="5"/>
  <c r="C1847" i="5"/>
  <c r="V1847" i="5" s="1"/>
  <c r="C1848" i="5"/>
  <c r="V1848" i="5" s="1"/>
  <c r="C1849" i="5"/>
  <c r="V1849" i="5"/>
  <c r="C1850" i="5"/>
  <c r="V1850" i="5"/>
  <c r="C1851" i="5"/>
  <c r="V1851" i="5" s="1"/>
  <c r="C1852" i="5"/>
  <c r="V1852" i="5" s="1"/>
  <c r="C1853" i="5"/>
  <c r="V1853" i="5"/>
  <c r="C1854" i="5"/>
  <c r="V1854" i="5"/>
  <c r="C1855" i="5"/>
  <c r="V1855" i="5" s="1"/>
  <c r="C1856" i="5"/>
  <c r="V1856" i="5" s="1"/>
  <c r="C1857" i="5"/>
  <c r="V1857" i="5"/>
  <c r="C1858" i="5"/>
  <c r="V1858" i="5"/>
  <c r="C1859" i="5"/>
  <c r="V1859" i="5" s="1"/>
  <c r="C1860" i="5"/>
  <c r="V1860" i="5" s="1"/>
  <c r="C1861" i="5"/>
  <c r="V1861" i="5"/>
  <c r="C1862" i="5"/>
  <c r="V1862" i="5"/>
  <c r="C1863" i="5"/>
  <c r="V1863" i="5" s="1"/>
  <c r="C1864" i="5"/>
  <c r="V1864" i="5" s="1"/>
  <c r="C1865" i="5"/>
  <c r="V1865" i="5"/>
  <c r="C1866" i="5"/>
  <c r="V1866" i="5"/>
  <c r="C1867" i="5"/>
  <c r="V1867" i="5" s="1"/>
  <c r="C1868" i="5"/>
  <c r="V1868" i="5" s="1"/>
  <c r="C1869" i="5"/>
  <c r="V1869" i="5"/>
  <c r="C1870" i="5"/>
  <c r="V1870" i="5"/>
  <c r="C1871" i="5"/>
  <c r="V1871" i="5" s="1"/>
  <c r="C1872" i="5"/>
  <c r="V1872" i="5" s="1"/>
  <c r="C1873" i="5"/>
  <c r="V1873" i="5"/>
  <c r="C1874" i="5"/>
  <c r="V1874" i="5"/>
  <c r="C1875" i="5"/>
  <c r="V1875" i="5" s="1"/>
  <c r="C1876" i="5"/>
  <c r="V1876" i="5" s="1"/>
  <c r="C1877" i="5"/>
  <c r="V1877" i="5"/>
  <c r="C1878" i="5"/>
  <c r="V1878" i="5"/>
  <c r="C1879" i="5"/>
  <c r="V1879" i="5" s="1"/>
  <c r="C1880" i="5"/>
  <c r="V1880" i="5" s="1"/>
  <c r="C1881" i="5"/>
  <c r="V1881" i="5"/>
  <c r="C1882" i="5"/>
  <c r="V1882" i="5"/>
  <c r="C1883" i="5"/>
  <c r="V1883" i="5" s="1"/>
  <c r="C1884" i="5"/>
  <c r="V1884" i="5" s="1"/>
  <c r="C1885" i="5"/>
  <c r="V1885" i="5"/>
  <c r="C1886" i="5"/>
  <c r="V1886" i="5"/>
  <c r="C1887" i="5"/>
  <c r="V1887" i="5" s="1"/>
  <c r="C1888" i="5"/>
  <c r="V1888" i="5" s="1"/>
  <c r="C1889" i="5"/>
  <c r="V1889" i="5"/>
  <c r="C1890" i="5"/>
  <c r="V1890" i="5"/>
  <c r="C1891" i="5"/>
  <c r="V1891" i="5" s="1"/>
  <c r="C1892" i="5"/>
  <c r="V1892" i="5" s="1"/>
  <c r="C1893" i="5"/>
  <c r="V1893" i="5"/>
  <c r="C1894" i="5"/>
  <c r="V1894" i="5"/>
  <c r="C1895" i="5"/>
  <c r="V1895" i="5" s="1"/>
  <c r="C1896" i="5"/>
  <c r="V1896" i="5" s="1"/>
  <c r="C1897" i="5"/>
  <c r="V1897" i="5"/>
  <c r="C1898" i="5"/>
  <c r="V1898" i="5"/>
  <c r="C1899" i="5"/>
  <c r="V1899" i="5" s="1"/>
  <c r="C1900" i="5"/>
  <c r="V1900" i="5" s="1"/>
  <c r="C1901" i="5"/>
  <c r="V1901" i="5"/>
  <c r="C1902" i="5"/>
  <c r="V1902" i="5"/>
  <c r="C1903" i="5"/>
  <c r="V1903" i="5" s="1"/>
  <c r="C1904" i="5"/>
  <c r="V1904" i="5" s="1"/>
  <c r="C1905" i="5"/>
  <c r="V1905" i="5"/>
  <c r="C1906" i="5"/>
  <c r="V1906" i="5"/>
  <c r="C1907" i="5"/>
  <c r="V1907" i="5" s="1"/>
  <c r="C1908" i="5"/>
  <c r="V1908" i="5" s="1"/>
  <c r="C1909" i="5"/>
  <c r="V1909" i="5"/>
  <c r="C1910" i="5"/>
  <c r="V1910" i="5"/>
  <c r="C1911" i="5"/>
  <c r="V1911" i="5" s="1"/>
  <c r="C1912" i="5"/>
  <c r="V1912" i="5" s="1"/>
  <c r="C1913" i="5"/>
  <c r="V1913" i="5"/>
  <c r="C1914" i="5"/>
  <c r="V1914" i="5"/>
  <c r="C1915" i="5"/>
  <c r="V1915" i="5" s="1"/>
  <c r="C1916" i="5"/>
  <c r="V1916" i="5" s="1"/>
  <c r="C1917" i="5"/>
  <c r="V1917" i="5"/>
  <c r="C1918" i="5"/>
  <c r="V1918" i="5"/>
  <c r="C1919" i="5"/>
  <c r="V1919" i="5" s="1"/>
  <c r="C1920" i="5"/>
  <c r="V1920" i="5" s="1"/>
  <c r="C1921" i="5"/>
  <c r="V1921" i="5"/>
  <c r="C1922" i="5"/>
  <c r="V1922" i="5"/>
  <c r="C1923" i="5"/>
  <c r="V1923" i="5" s="1"/>
  <c r="C1924" i="5"/>
  <c r="V1924" i="5" s="1"/>
  <c r="C1925" i="5"/>
  <c r="V1925" i="5"/>
  <c r="C1926" i="5"/>
  <c r="V1926" i="5"/>
  <c r="C1927" i="5"/>
  <c r="V1927" i="5" s="1"/>
  <c r="C1928" i="5"/>
  <c r="V1928" i="5" s="1"/>
  <c r="C1929" i="5"/>
  <c r="V1929" i="5"/>
  <c r="C1930" i="5"/>
  <c r="V1930" i="5"/>
  <c r="C1931" i="5"/>
  <c r="V1931" i="5" s="1"/>
  <c r="C1932" i="5"/>
  <c r="V1932" i="5" s="1"/>
  <c r="C1933" i="5"/>
  <c r="V1933" i="5"/>
  <c r="C1934" i="5"/>
  <c r="V1934" i="5"/>
  <c r="C1935" i="5"/>
  <c r="V1935" i="5" s="1"/>
  <c r="C1936" i="5"/>
  <c r="V1936" i="5" s="1"/>
  <c r="C1937" i="5"/>
  <c r="V1937" i="5"/>
  <c r="C1938" i="5"/>
  <c r="V1938" i="5"/>
  <c r="C1939" i="5"/>
  <c r="V1939" i="5" s="1"/>
  <c r="C1940" i="5"/>
  <c r="V1940" i="5" s="1"/>
  <c r="C1941" i="5"/>
  <c r="V1941" i="5"/>
  <c r="C1942" i="5"/>
  <c r="V1942" i="5"/>
  <c r="C1943" i="5"/>
  <c r="V1943" i="5" s="1"/>
  <c r="C1944" i="5"/>
  <c r="V1944" i="5" s="1"/>
  <c r="C1945" i="5"/>
  <c r="V1945" i="5"/>
  <c r="C1946" i="5"/>
  <c r="V1946" i="5"/>
  <c r="C1947" i="5"/>
  <c r="V1947" i="5" s="1"/>
  <c r="C1948" i="5"/>
  <c r="V1948" i="5" s="1"/>
  <c r="C1949" i="5"/>
  <c r="V1949" i="5"/>
  <c r="C1950" i="5"/>
  <c r="V1950" i="5"/>
  <c r="C1951" i="5"/>
  <c r="V1951" i="5" s="1"/>
  <c r="C1952" i="5"/>
  <c r="V1952" i="5" s="1"/>
  <c r="C1953" i="5"/>
  <c r="V1953" i="5"/>
  <c r="C1954" i="5"/>
  <c r="V1954" i="5"/>
  <c r="C1955" i="5"/>
  <c r="V1955" i="5" s="1"/>
  <c r="C1956" i="5"/>
  <c r="V1956" i="5" s="1"/>
  <c r="C1957" i="5"/>
  <c r="V1957" i="5"/>
  <c r="C1958" i="5"/>
  <c r="V1958" i="5"/>
  <c r="C1959" i="5"/>
  <c r="V1959" i="5" s="1"/>
  <c r="C1960" i="5"/>
  <c r="V1960" i="5" s="1"/>
  <c r="C1961" i="5"/>
  <c r="V1961" i="5"/>
  <c r="C1962" i="5"/>
  <c r="V1962" i="5"/>
  <c r="C1963" i="5"/>
  <c r="V1963" i="5" s="1"/>
  <c r="C1964" i="5"/>
  <c r="V1964" i="5" s="1"/>
  <c r="C1965" i="5"/>
  <c r="V1965" i="5"/>
  <c r="C1966" i="5"/>
  <c r="V1966" i="5"/>
  <c r="C1967" i="5"/>
  <c r="V1967" i="5" s="1"/>
  <c r="C1968" i="5"/>
  <c r="V1968" i="5" s="1"/>
  <c r="C1969" i="5"/>
  <c r="V1969" i="5"/>
  <c r="C1970" i="5"/>
  <c r="V1970" i="5"/>
  <c r="C1971" i="5"/>
  <c r="V1971" i="5" s="1"/>
  <c r="C1972" i="5"/>
  <c r="V1972" i="5" s="1"/>
  <c r="C1973" i="5"/>
  <c r="V1973" i="5"/>
  <c r="C1974" i="5"/>
  <c r="V1974" i="5"/>
  <c r="C1975" i="5"/>
  <c r="V1975" i="5" s="1"/>
  <c r="C1976" i="5"/>
  <c r="V1976" i="5" s="1"/>
  <c r="C1977" i="5"/>
  <c r="V1977" i="5"/>
  <c r="C1978" i="5"/>
  <c r="V1978" i="5"/>
  <c r="C1979" i="5"/>
  <c r="V1979" i="5" s="1"/>
  <c r="C1980" i="5"/>
  <c r="V1980" i="5" s="1"/>
  <c r="C1981" i="5"/>
  <c r="V1981" i="5"/>
  <c r="C1982" i="5"/>
  <c r="V1982" i="5"/>
  <c r="C1983" i="5"/>
  <c r="V1983" i="5" s="1"/>
  <c r="C1984" i="5"/>
  <c r="V1984" i="5" s="1"/>
  <c r="C1985" i="5"/>
  <c r="V1985" i="5"/>
  <c r="C1986" i="5"/>
  <c r="V1986" i="5"/>
  <c r="C1987" i="5"/>
  <c r="V1987" i="5" s="1"/>
  <c r="C1988" i="5"/>
  <c r="V1988" i="5" s="1"/>
  <c r="C1989" i="5"/>
  <c r="V1989" i="5"/>
  <c r="C1990" i="5"/>
  <c r="V1990" i="5"/>
  <c r="C1991" i="5"/>
  <c r="V1991" i="5" s="1"/>
  <c r="C1992" i="5"/>
  <c r="V1992" i="5" s="1"/>
  <c r="C1993" i="5"/>
  <c r="V1993" i="5"/>
  <c r="C1994" i="5"/>
  <c r="V1994" i="5"/>
  <c r="C1995" i="5"/>
  <c r="V1995" i="5" s="1"/>
  <c r="C1996" i="5"/>
  <c r="V1996" i="5" s="1"/>
  <c r="C1997" i="5"/>
  <c r="V1997" i="5"/>
  <c r="C1998" i="5"/>
  <c r="V1998" i="5"/>
  <c r="C1999" i="5"/>
  <c r="V1999" i="5" s="1"/>
  <c r="C2000" i="5"/>
  <c r="V2000" i="5" s="1"/>
  <c r="C2001" i="5"/>
  <c r="V2001" i="5"/>
  <c r="C2002" i="5"/>
  <c r="V2002" i="5"/>
  <c r="C2003" i="5"/>
  <c r="V2003" i="5" s="1"/>
  <c r="C2004" i="5"/>
  <c r="V2004" i="5" s="1"/>
  <c r="C2005" i="5"/>
  <c r="V2005" i="5"/>
  <c r="C2006" i="5"/>
  <c r="V2006" i="5"/>
  <c r="C2007" i="5"/>
  <c r="V2007" i="5" s="1"/>
  <c r="C2008" i="5"/>
  <c r="V2008" i="5" s="1"/>
  <c r="C2009" i="5"/>
  <c r="V2009" i="5"/>
  <c r="C2010" i="5"/>
  <c r="V2010" i="5"/>
  <c r="C2011" i="5"/>
  <c r="V2011" i="5" s="1"/>
  <c r="C2012" i="5"/>
  <c r="V2012" i="5" s="1"/>
  <c r="C2013" i="5"/>
  <c r="V2013" i="5"/>
  <c r="C2014" i="5"/>
  <c r="V2014" i="5"/>
  <c r="C2015" i="5"/>
  <c r="V2015" i="5" s="1"/>
  <c r="C2016" i="5"/>
  <c r="V2016" i="5" s="1"/>
  <c r="C2017" i="5"/>
  <c r="V2017" i="5"/>
  <c r="C2018" i="5"/>
  <c r="V2018" i="5"/>
  <c r="C2019" i="5"/>
  <c r="V2019" i="5" s="1"/>
  <c r="C2020" i="5"/>
  <c r="V2020" i="5" s="1"/>
  <c r="C2021" i="5"/>
  <c r="V2021" i="5"/>
  <c r="C2022" i="5"/>
  <c r="V2022" i="5"/>
  <c r="C2023" i="5"/>
  <c r="V2023" i="5" s="1"/>
  <c r="C2024" i="5"/>
  <c r="V2024" i="5" s="1"/>
  <c r="C2025" i="5"/>
  <c r="V2025" i="5"/>
  <c r="V2026" i="5"/>
  <c r="C2027" i="5"/>
  <c r="V2027" i="5"/>
  <c r="C2028" i="5"/>
  <c r="V2028" i="5" s="1"/>
  <c r="C2029" i="5"/>
  <c r="V2029" i="5"/>
  <c r="C2030" i="5"/>
  <c r="V2030" i="5" s="1"/>
  <c r="C2031" i="5"/>
  <c r="V2031" i="5"/>
  <c r="C2032" i="5"/>
  <c r="V2032" i="5" s="1"/>
  <c r="C2033" i="5"/>
  <c r="V2033" i="5"/>
  <c r="C2034" i="5"/>
  <c r="V2034" i="5" s="1"/>
  <c r="V2035" i="5"/>
  <c r="C2036" i="5"/>
  <c r="V2036" i="5" s="1"/>
  <c r="C2037" i="5"/>
  <c r="V2037" i="5" s="1"/>
  <c r="C2038" i="5"/>
  <c r="V2038" i="5"/>
  <c r="V2039" i="5"/>
  <c r="C2040" i="5"/>
  <c r="V2040" i="5"/>
  <c r="C2041" i="5"/>
  <c r="V2041" i="5" s="1"/>
  <c r="C2042" i="5"/>
  <c r="V2042" i="5"/>
  <c r="V2043" i="5"/>
  <c r="C2044" i="5"/>
  <c r="V2044" i="5"/>
  <c r="C2045" i="5"/>
  <c r="V2045" i="5" s="1"/>
  <c r="V2046" i="5"/>
  <c r="V2047" i="5"/>
  <c r="C2048" i="5"/>
  <c r="V2048" i="5"/>
  <c r="C2049" i="5"/>
  <c r="V2049" i="5"/>
  <c r="C2050" i="5"/>
  <c r="V2050" i="5" s="1"/>
  <c r="V2051" i="5"/>
  <c r="C2052" i="5"/>
  <c r="V2052" i="5"/>
  <c r="C2053" i="5"/>
  <c r="C2054" i="5"/>
  <c r="V2054" i="5"/>
  <c r="C2055" i="5"/>
  <c r="V2055" i="5" s="1"/>
  <c r="C2056" i="5"/>
  <c r="V2056" i="5" s="1"/>
  <c r="C2057" i="5"/>
  <c r="V2057" i="5"/>
  <c r="V2058" i="5"/>
  <c r="V2059" i="5"/>
  <c r="C2060" i="5"/>
  <c r="V2060" i="5" s="1"/>
  <c r="C2061" i="5"/>
  <c r="V2061" i="5" s="1"/>
  <c r="C2062" i="5"/>
  <c r="V2062" i="5"/>
  <c r="C2063" i="5"/>
  <c r="V2063" i="5"/>
  <c r="V2064" i="5"/>
  <c r="C2065" i="5"/>
  <c r="V2065" i="5" s="1"/>
  <c r="V2066" i="5"/>
  <c r="V2067" i="5"/>
  <c r="C2068" i="5"/>
  <c r="V2068" i="5" s="1"/>
  <c r="C2069" i="5"/>
  <c r="V2069" i="5" s="1"/>
  <c r="V2070" i="5"/>
  <c r="C2071" i="5"/>
  <c r="V2071" i="5" s="1"/>
  <c r="C2073" i="5"/>
  <c r="V2073" i="5"/>
  <c r="V2074" i="5"/>
  <c r="V2076" i="5"/>
  <c r="C2077" i="5"/>
  <c r="V2077" i="5" s="1"/>
  <c r="C2078" i="5"/>
  <c r="V2078" i="5" s="1"/>
  <c r="V2079" i="5"/>
  <c r="V2080" i="5"/>
  <c r="C2081" i="5"/>
  <c r="V2081" i="5"/>
  <c r="C2082" i="5"/>
  <c r="V2082" i="5" s="1"/>
  <c r="C2083" i="5"/>
  <c r="V2083" i="5" s="1"/>
  <c r="V2084" i="5"/>
  <c r="C2085" i="5"/>
  <c r="V2085" i="5" s="1"/>
  <c r="C2086" i="5"/>
  <c r="V2086" i="5" s="1"/>
  <c r="C2087" i="5"/>
  <c r="V2087" i="5" s="1"/>
  <c r="C2088" i="5"/>
  <c r="V2088" i="5"/>
  <c r="C2089" i="5"/>
  <c r="V2089" i="5" s="1"/>
  <c r="C2090" i="5"/>
  <c r="V2090" i="5" s="1"/>
  <c r="V2091" i="5"/>
  <c r="C2092" i="5"/>
  <c r="V2092" i="5" s="1"/>
  <c r="C2093" i="5"/>
  <c r="V2093" i="5"/>
  <c r="C2094" i="5"/>
  <c r="V2094" i="5"/>
  <c r="V2095" i="5"/>
  <c r="C2096" i="5"/>
  <c r="V2096" i="5" s="1"/>
  <c r="C2097" i="5"/>
  <c r="V2097" i="5"/>
  <c r="C2098" i="5"/>
  <c r="V2098" i="5" s="1"/>
  <c r="V2099" i="5"/>
  <c r="V2100" i="5"/>
  <c r="C2101" i="5"/>
  <c r="V2101" i="5" s="1"/>
  <c r="C2102" i="5"/>
  <c r="V2102" i="5"/>
  <c r="C2103" i="5"/>
  <c r="V2103" i="5" s="1"/>
  <c r="V2104" i="5"/>
  <c r="C2105" i="5"/>
  <c r="V2105" i="5" s="1"/>
  <c r="C2106" i="5"/>
  <c r="V2106" i="5" s="1"/>
  <c r="C2107" i="5"/>
  <c r="V2107" i="5"/>
  <c r="C2108" i="5"/>
  <c r="V2108" i="5"/>
  <c r="C2109" i="5"/>
  <c r="V2109" i="5" s="1"/>
  <c r="C2110" i="5"/>
  <c r="V2110" i="5" s="1"/>
  <c r="C2111" i="5"/>
  <c r="V2111" i="5"/>
  <c r="V2112" i="5"/>
  <c r="V2113" i="5"/>
  <c r="C2114" i="5"/>
  <c r="V2114" i="5" s="1"/>
  <c r="C2115" i="5"/>
  <c r="V2115" i="5" s="1"/>
  <c r="V2116" i="5"/>
  <c r="C2117" i="5"/>
  <c r="V2117" i="5" s="1"/>
  <c r="C2118" i="5"/>
  <c r="V2118" i="5" s="1"/>
  <c r="C2119" i="5"/>
  <c r="V2119" i="5" s="1"/>
  <c r="C2120" i="5"/>
  <c r="V2120" i="5"/>
  <c r="C2121" i="5"/>
  <c r="V2121" i="5" s="1"/>
  <c r="C2122" i="5"/>
  <c r="V2122" i="5" s="1"/>
  <c r="V2123" i="5"/>
  <c r="C2124" i="5"/>
  <c r="V2124" i="5" s="1"/>
  <c r="C2125" i="5"/>
  <c r="V2125" i="5"/>
  <c r="C2126" i="5"/>
  <c r="V2126" i="5"/>
  <c r="V2127" i="5"/>
  <c r="C2128" i="5"/>
  <c r="V2128" i="5" s="1"/>
  <c r="V2129" i="5"/>
  <c r="C2130" i="5"/>
  <c r="V2130" i="5"/>
  <c r="C2132" i="5"/>
  <c r="V2132" i="5"/>
  <c r="C2133" i="5"/>
  <c r="V2133" i="5" s="1"/>
  <c r="C2134" i="5"/>
  <c r="V2134" i="5" s="1"/>
  <c r="C2135" i="5"/>
  <c r="V2135" i="5"/>
  <c r="C2136" i="5"/>
  <c r="V2136" i="5"/>
  <c r="C2137" i="5"/>
  <c r="V2137" i="5" s="1"/>
  <c r="C2138" i="5"/>
  <c r="V2138" i="5" s="1"/>
  <c r="C2139" i="5"/>
  <c r="V2139" i="5"/>
  <c r="V2140" i="5"/>
  <c r="C2141" i="5"/>
  <c r="V2141" i="5" s="1"/>
  <c r="C2142" i="5"/>
  <c r="V2142" i="5" s="1"/>
  <c r="C2143" i="5"/>
  <c r="V2143" i="5"/>
  <c r="C2144" i="5"/>
  <c r="V2144" i="5" s="1"/>
  <c r="C2145" i="5"/>
  <c r="V2145" i="5" s="1"/>
  <c r="C2146" i="5"/>
  <c r="V2146" i="5" s="1"/>
  <c r="C2147" i="5"/>
  <c r="V2147" i="5"/>
  <c r="C2148" i="5"/>
  <c r="V2148" i="5" s="1"/>
  <c r="C2149" i="5"/>
  <c r="V2149" i="5" s="1"/>
  <c r="C2150" i="5"/>
  <c r="V2150" i="5" s="1"/>
  <c r="C2151" i="5"/>
  <c r="V2151" i="5"/>
  <c r="C2152" i="5"/>
  <c r="V2152" i="5" s="1"/>
  <c r="C2153" i="5"/>
  <c r="V2153" i="5" s="1"/>
  <c r="C2154" i="5"/>
  <c r="V2154" i="5" s="1"/>
  <c r="C2155" i="5"/>
  <c r="V2155" i="5"/>
  <c r="C2156" i="5"/>
  <c r="V2156" i="5" s="1"/>
  <c r="C2157" i="5"/>
  <c r="V2157" i="5" s="1"/>
  <c r="C2158" i="5"/>
  <c r="V2158" i="5" s="1"/>
  <c r="C2159" i="5"/>
  <c r="V2159" i="5"/>
  <c r="C2160" i="5"/>
  <c r="V2160" i="5" s="1"/>
  <c r="C2161" i="5"/>
  <c r="V2161" i="5" s="1"/>
  <c r="C2162" i="5"/>
  <c r="V2162" i="5" s="1"/>
  <c r="C2163" i="5"/>
  <c r="V2163" i="5"/>
  <c r="C2164" i="5"/>
  <c r="V2164" i="5" s="1"/>
  <c r="C2165" i="5"/>
  <c r="V2165" i="5" s="1"/>
  <c r="C2166" i="5"/>
  <c r="V2166" i="5" s="1"/>
  <c r="C2167" i="5"/>
  <c r="V2167" i="5"/>
  <c r="V2168" i="5"/>
  <c r="C2169" i="5"/>
  <c r="V2169" i="5"/>
  <c r="C2170" i="5"/>
  <c r="V2170" i="5" s="1"/>
  <c r="C2171" i="5"/>
  <c r="V2171" i="5" s="1"/>
  <c r="V2172" i="5"/>
  <c r="C2173" i="5"/>
  <c r="V2173" i="5" s="1"/>
  <c r="C2174" i="5"/>
  <c r="V2174" i="5"/>
  <c r="C2175" i="5"/>
  <c r="V2175" i="5" s="1"/>
  <c r="V2176" i="5"/>
  <c r="C2177" i="5"/>
  <c r="V2177" i="5"/>
  <c r="C2178" i="5"/>
  <c r="V2178" i="5"/>
  <c r="C2179" i="5"/>
  <c r="V2179" i="5"/>
  <c r="C2180" i="5"/>
  <c r="V2180" i="5" s="1"/>
  <c r="C2181" i="5"/>
  <c r="V2181" i="5"/>
  <c r="C2182" i="5"/>
  <c r="V2182" i="5"/>
  <c r="C2183" i="5"/>
  <c r="V2183" i="5" s="1"/>
  <c r="C2184" i="5"/>
  <c r="V2184" i="5" s="1"/>
  <c r="C2185" i="5"/>
  <c r="V2185" i="5"/>
  <c r="C2186" i="5"/>
  <c r="V2186" i="5"/>
  <c r="C2187" i="5"/>
  <c r="V2187" i="5"/>
  <c r="C2188" i="5"/>
  <c r="V2188" i="5" s="1"/>
  <c r="C2189" i="5"/>
  <c r="V2189" i="5"/>
  <c r="C2190" i="5"/>
  <c r="V2190" i="5"/>
  <c r="C2191" i="5"/>
  <c r="V2191" i="5" s="1"/>
  <c r="C2192" i="5"/>
  <c r="V2192" i="5" s="1"/>
  <c r="C2193" i="5"/>
  <c r="V2193" i="5"/>
  <c r="C2194" i="5"/>
  <c r="V2194" i="5"/>
  <c r="C2195" i="5"/>
  <c r="V2195" i="5"/>
  <c r="C2196" i="5"/>
  <c r="V2196" i="5" s="1"/>
  <c r="C2197" i="5"/>
  <c r="V2197" i="5"/>
  <c r="C2198" i="5"/>
  <c r="V2198" i="5"/>
  <c r="C2199" i="5"/>
  <c r="V2199" i="5" s="1"/>
  <c r="C2200" i="5"/>
  <c r="V2200" i="5" s="1"/>
  <c r="C2201" i="5"/>
  <c r="V2201" i="5"/>
  <c r="C2202" i="5"/>
  <c r="V2202" i="5"/>
  <c r="C2203" i="5"/>
  <c r="V2203" i="5"/>
  <c r="C2204" i="5"/>
  <c r="V2204" i="5" s="1"/>
  <c r="C2205" i="5"/>
  <c r="V2205" i="5"/>
  <c r="C2206" i="5"/>
  <c r="V2206" i="5"/>
  <c r="C2207" i="5"/>
  <c r="V2207" i="5"/>
  <c r="C2208" i="5"/>
  <c r="V2208" i="5" s="1"/>
  <c r="C2209" i="5"/>
  <c r="V2209" i="5"/>
  <c r="C2210" i="5"/>
  <c r="V2210" i="5"/>
  <c r="C2211" i="5"/>
  <c r="V2211" i="5"/>
  <c r="V2212" i="5"/>
  <c r="C2213" i="5"/>
  <c r="V2213" i="5"/>
  <c r="C2214" i="5"/>
  <c r="V2214" i="5" s="1"/>
  <c r="C2215" i="5"/>
  <c r="V2215" i="5"/>
  <c r="C2216" i="5"/>
  <c r="V2216" i="5" s="1"/>
  <c r="C2217" i="5"/>
  <c r="V2217" i="5"/>
  <c r="V2218" i="5"/>
  <c r="C2219" i="5"/>
  <c r="V2219" i="5"/>
  <c r="V2220" i="5"/>
  <c r="C2221" i="5"/>
  <c r="V2221" i="5" s="1"/>
  <c r="C2222" i="5"/>
  <c r="V2222" i="5"/>
  <c r="C2223" i="5"/>
  <c r="V2223" i="5" s="1"/>
  <c r="C2224" i="5"/>
  <c r="V2224" i="5" s="1"/>
  <c r="C2225" i="5"/>
  <c r="V2225" i="5" s="1"/>
  <c r="C2226" i="5"/>
  <c r="V2226" i="5"/>
  <c r="C2227" i="5"/>
  <c r="V2227" i="5" s="1"/>
  <c r="C2228" i="5"/>
  <c r="V2228" i="5"/>
  <c r="C2229" i="5"/>
  <c r="V2229" i="5" s="1"/>
  <c r="V2230" i="5"/>
  <c r="C2231" i="5"/>
  <c r="V2231" i="5"/>
  <c r="C2232" i="5"/>
  <c r="V2232" i="5"/>
  <c r="C2233" i="5"/>
  <c r="V2233" i="5"/>
  <c r="C2234" i="5"/>
  <c r="V2234" i="5" s="1"/>
  <c r="C2235" i="5"/>
  <c r="V2235" i="5"/>
  <c r="C2236" i="5"/>
  <c r="V2236" i="5"/>
  <c r="C2237" i="5"/>
  <c r="V2237" i="5" s="1"/>
  <c r="C2238" i="5"/>
  <c r="V2238" i="5" s="1"/>
  <c r="C2239" i="5"/>
  <c r="V2239" i="5"/>
  <c r="C2240" i="5"/>
  <c r="V2240" i="5"/>
  <c r="C2241" i="5"/>
  <c r="V2241" i="5" s="1"/>
  <c r="C2242" i="5"/>
  <c r="V2242" i="5" s="1"/>
  <c r="C2243" i="5"/>
  <c r="V2243" i="5"/>
  <c r="C2244" i="5"/>
  <c r="V2244" i="5"/>
  <c r="C2245" i="5"/>
  <c r="V2245" i="5"/>
  <c r="C2246" i="5"/>
  <c r="V2246" i="5" s="1"/>
  <c r="C2247" i="5"/>
  <c r="V2247" i="5"/>
  <c r="C2248" i="5"/>
  <c r="V2248" i="5"/>
  <c r="C2249" i="5"/>
  <c r="V2249" i="5" s="1"/>
  <c r="V2250" i="5"/>
  <c r="C2251" i="5"/>
  <c r="V2251" i="5"/>
  <c r="C2252" i="5"/>
  <c r="C2253" i="5"/>
  <c r="V2253" i="5"/>
  <c r="C2254" i="5"/>
  <c r="V2254" i="5" s="1"/>
  <c r="C2255" i="5"/>
  <c r="V2255" i="5" s="1"/>
  <c r="C2256" i="5"/>
  <c r="C2257" i="5"/>
  <c r="V2257" i="5" s="1"/>
  <c r="C2258" i="5"/>
  <c r="V2258" i="5"/>
  <c r="C2259" i="5"/>
  <c r="V2259" i="5" s="1"/>
  <c r="C2260" i="5"/>
  <c r="V2260" i="5"/>
  <c r="C2261" i="5"/>
  <c r="V2261" i="5" s="1"/>
  <c r="C2262" i="5"/>
  <c r="V2262" i="5" s="1"/>
  <c r="C2263" i="5"/>
  <c r="V2263" i="5" s="1"/>
  <c r="C2264" i="5"/>
  <c r="V2264" i="5"/>
  <c r="C2265" i="5"/>
  <c r="V2265" i="5" s="1"/>
  <c r="C2266" i="5"/>
  <c r="V2266" i="5"/>
  <c r="C2267" i="5"/>
  <c r="V2267" i="5" s="1"/>
  <c r="C2268" i="5"/>
  <c r="V2268" i="5"/>
  <c r="C2269" i="5"/>
  <c r="V2269" i="5" s="1"/>
  <c r="C2270" i="5"/>
  <c r="V2270" i="5"/>
  <c r="C2271" i="5"/>
  <c r="V2271" i="5" s="1"/>
  <c r="C2272" i="5"/>
  <c r="V2272" i="5"/>
  <c r="C2273" i="5"/>
  <c r="C2274" i="5"/>
  <c r="V2274" i="5"/>
  <c r="C2275" i="5"/>
  <c r="V2275" i="5"/>
  <c r="C2276" i="5"/>
  <c r="V2276" i="5" s="1"/>
  <c r="C2277" i="5"/>
  <c r="V2277" i="5"/>
  <c r="C2278" i="5"/>
  <c r="V2278" i="5"/>
  <c r="C2279" i="5"/>
  <c r="V2279" i="5" s="1"/>
  <c r="C2280" i="5"/>
  <c r="C2281" i="5"/>
  <c r="V2281" i="5"/>
  <c r="C2282" i="5"/>
  <c r="C2283" i="5"/>
  <c r="C2284" i="5"/>
  <c r="V2284" i="5"/>
  <c r="C2285" i="5"/>
  <c r="V2285" i="5" s="1"/>
  <c r="C2286" i="5"/>
  <c r="V2286" i="5"/>
  <c r="C2287" i="5"/>
  <c r="V2287" i="5" s="1"/>
  <c r="C2288" i="5"/>
  <c r="V2288" i="5" s="1"/>
  <c r="C2289" i="5"/>
  <c r="C2290" i="5"/>
  <c r="C2291" i="5"/>
  <c r="V2291" i="5"/>
  <c r="C2292" i="5"/>
  <c r="C2293" i="5"/>
  <c r="V2293" i="5"/>
  <c r="C2294" i="5"/>
  <c r="V2294" i="5"/>
  <c r="C2295" i="5"/>
  <c r="V2295" i="5" s="1"/>
  <c r="C2296" i="5"/>
  <c r="V2296" i="5"/>
  <c r="C2297" i="5"/>
  <c r="C2298" i="5"/>
  <c r="C2299" i="5"/>
  <c r="V2299" i="5" s="1"/>
  <c r="C2300" i="5"/>
  <c r="V2300" i="5" s="1"/>
  <c r="C2301" i="5"/>
  <c r="V2301" i="5"/>
  <c r="C2302" i="5"/>
  <c r="V2302" i="5"/>
  <c r="C2303" i="5"/>
  <c r="V2303" i="5" s="1"/>
  <c r="C2304" i="5"/>
  <c r="V2304" i="5" s="1"/>
  <c r="C2305" i="5"/>
  <c r="V2305" i="5"/>
  <c r="C2306" i="5"/>
  <c r="V2306" i="5"/>
  <c r="C2307" i="5"/>
  <c r="V2307" i="5"/>
  <c r="C2308" i="5"/>
  <c r="V2308" i="5" s="1"/>
  <c r="C2309" i="5"/>
  <c r="V2309" i="5"/>
  <c r="C2310" i="5"/>
  <c r="C2311" i="5"/>
  <c r="V2311" i="5"/>
  <c r="C2312" i="5"/>
  <c r="V2312" i="5" s="1"/>
  <c r="C2313" i="5"/>
  <c r="V2313" i="5"/>
  <c r="C2314" i="5"/>
  <c r="V2314" i="5" s="1"/>
  <c r="C2315" i="5"/>
  <c r="V2315" i="5"/>
  <c r="C2316" i="5"/>
  <c r="V2316" i="5" s="1"/>
  <c r="C2317" i="5"/>
  <c r="C2318" i="5"/>
  <c r="V2318" i="5"/>
  <c r="C2319" i="5"/>
  <c r="C2320" i="5"/>
  <c r="V2320" i="5"/>
  <c r="C2321" i="5"/>
  <c r="C2322" i="5"/>
  <c r="V2322" i="5" s="1"/>
  <c r="C2323" i="5"/>
  <c r="V2323" i="5"/>
  <c r="C2324" i="5"/>
  <c r="V2324" i="5"/>
  <c r="C2325" i="5"/>
  <c r="C2326" i="5"/>
  <c r="V2326" i="5" s="1"/>
  <c r="C2327" i="5"/>
  <c r="V2327" i="5"/>
  <c r="C2328" i="5"/>
  <c r="V2328" i="5" s="1"/>
  <c r="C2329" i="5"/>
  <c r="C2330" i="5"/>
  <c r="V2330" i="5" s="1"/>
  <c r="C2331" i="5"/>
  <c r="V2331" i="5" s="1"/>
  <c r="C2332" i="5"/>
  <c r="V2332" i="5"/>
  <c r="C2333" i="5"/>
  <c r="C2334" i="5"/>
  <c r="V2334" i="5"/>
  <c r="C2335" i="5"/>
  <c r="V2335" i="5" s="1"/>
  <c r="C2336" i="5"/>
  <c r="V2336" i="5"/>
  <c r="C2337" i="5"/>
  <c r="C2338" i="5"/>
  <c r="V2338" i="5"/>
  <c r="C2339" i="5"/>
  <c r="V2339" i="5"/>
  <c r="C2340" i="5"/>
  <c r="V2340" i="5" s="1"/>
  <c r="C2341" i="5"/>
  <c r="C2342" i="5"/>
  <c r="V2342" i="5" s="1"/>
  <c r="C2343" i="5"/>
  <c r="V2343" i="5" s="1"/>
  <c r="C2344" i="5"/>
  <c r="V2344" i="5" s="1"/>
  <c r="C2345" i="5"/>
  <c r="V2345" i="5"/>
  <c r="C2346" i="5"/>
  <c r="V2346" i="5" s="1"/>
  <c r="C2347" i="5"/>
  <c r="V2347" i="5" s="1"/>
  <c r="C2348" i="5"/>
  <c r="V2348" i="5" s="1"/>
  <c r="C2349" i="5"/>
  <c r="C2350" i="5"/>
  <c r="V2350" i="5"/>
  <c r="C2351" i="5"/>
  <c r="V2351" i="5"/>
  <c r="C2352" i="5"/>
  <c r="V2352" i="5" s="1"/>
  <c r="C2353" i="5"/>
  <c r="V2353" i="5" s="1"/>
  <c r="C2354" i="5"/>
  <c r="V2354" i="5"/>
  <c r="C2355" i="5"/>
  <c r="C2356" i="5"/>
  <c r="V2356" i="5"/>
  <c r="C2357" i="5"/>
  <c r="V2357" i="5" s="1"/>
  <c r="C2358" i="5"/>
  <c r="V2358" i="5"/>
  <c r="C2359" i="5"/>
  <c r="V2359" i="5" s="1"/>
  <c r="C2360" i="5"/>
  <c r="V2360" i="5" s="1"/>
  <c r="C2361" i="5"/>
  <c r="V2361" i="5" s="1"/>
  <c r="C2362" i="5"/>
  <c r="V2362" i="5"/>
  <c r="C2363" i="5"/>
  <c r="C2364" i="5"/>
  <c r="V2364" i="5"/>
  <c r="C2365" i="5"/>
  <c r="V2365" i="5" s="1"/>
  <c r="C2366" i="5"/>
  <c r="V2366" i="5" s="1"/>
  <c r="C2367" i="5"/>
  <c r="V2367" i="5"/>
  <c r="C2368" i="5"/>
  <c r="V2368" i="5"/>
  <c r="C2369" i="5"/>
  <c r="V2369" i="5" s="1"/>
  <c r="C2370" i="5"/>
  <c r="V2370" i="5" s="1"/>
  <c r="C2371" i="5"/>
  <c r="C2372" i="5"/>
  <c r="V2372" i="5" s="1"/>
  <c r="C2373" i="5"/>
  <c r="V2373" i="5" s="1"/>
  <c r="C2374" i="5"/>
  <c r="V2374" i="5" s="1"/>
  <c r="C2375" i="5"/>
  <c r="V2375" i="5"/>
  <c r="C2376" i="5"/>
  <c r="V2376" i="5" s="1"/>
  <c r="C2377" i="5"/>
  <c r="V2377" i="5" s="1"/>
  <c r="C2378" i="5"/>
  <c r="V2378" i="5" s="1"/>
  <c r="C2379" i="5"/>
  <c r="C2380" i="5"/>
  <c r="V2380" i="5"/>
  <c r="C2381" i="5"/>
  <c r="C2382" i="5"/>
  <c r="V2382" i="5"/>
  <c r="C2383" i="5"/>
  <c r="V2383" i="5" s="1"/>
  <c r="C2384" i="5"/>
  <c r="V2384" i="5"/>
  <c r="C2385" i="5"/>
  <c r="V2385" i="5" s="1"/>
  <c r="C2386" i="5"/>
  <c r="V2386" i="5" s="1"/>
  <c r="C2387" i="5"/>
  <c r="V2387" i="5" s="1"/>
  <c r="C2388" i="5"/>
  <c r="C2389" i="5"/>
  <c r="C2390" i="5"/>
  <c r="V2390" i="5" s="1"/>
  <c r="C2391" i="5"/>
  <c r="V2391" i="5"/>
  <c r="C2392" i="5"/>
  <c r="V2392" i="5" s="1"/>
  <c r="C2393" i="5"/>
  <c r="C2394" i="5"/>
  <c r="V2394" i="5"/>
  <c r="C2395" i="5"/>
  <c r="C2396" i="5"/>
  <c r="V2396" i="5" s="1"/>
  <c r="C2397" i="5"/>
  <c r="V2397" i="5" s="1"/>
  <c r="C2398" i="5"/>
  <c r="V2398" i="5"/>
  <c r="C2399" i="5"/>
  <c r="V2399" i="5" s="1"/>
  <c r="C2400" i="5"/>
  <c r="V2400" i="5"/>
  <c r="C2401" i="5"/>
  <c r="C2402" i="5"/>
  <c r="C2403" i="5"/>
  <c r="V2403" i="5"/>
  <c r="C2404" i="5"/>
  <c r="V2404" i="5" s="1"/>
  <c r="C2405" i="5"/>
  <c r="C2406" i="5"/>
  <c r="C2407" i="5"/>
  <c r="V2407" i="5" s="1"/>
  <c r="C2408" i="5"/>
  <c r="V2408" i="5"/>
  <c r="C2409" i="5"/>
  <c r="C2410" i="5"/>
  <c r="V2410" i="5"/>
  <c r="C2411" i="5"/>
  <c r="V2411" i="5"/>
  <c r="C2412" i="5"/>
  <c r="V2412" i="5" s="1"/>
  <c r="C2413" i="5"/>
  <c r="C2414" i="5"/>
  <c r="V2414" i="5" s="1"/>
  <c r="C2415" i="5"/>
  <c r="V2415" i="5" s="1"/>
  <c r="C2416" i="5"/>
  <c r="V2416" i="5" s="1"/>
  <c r="C2417" i="5"/>
  <c r="C2418" i="5"/>
  <c r="C2419" i="5"/>
  <c r="V2419" i="5" s="1"/>
  <c r="C2420" i="5"/>
  <c r="V2420" i="5" s="1"/>
  <c r="C2421" i="5"/>
  <c r="C2422" i="5"/>
  <c r="C2423" i="5"/>
  <c r="V2423" i="5"/>
  <c r="C2424" i="5"/>
  <c r="V2424" i="5" s="1"/>
  <c r="C2425" i="5"/>
  <c r="V2425" i="5" s="1"/>
  <c r="C2426" i="5"/>
  <c r="V2426" i="5" s="1"/>
  <c r="C2427" i="5"/>
  <c r="V2427" i="5"/>
  <c r="C2428" i="5"/>
  <c r="V2428" i="5" s="1"/>
  <c r="C2429" i="5"/>
  <c r="C2430" i="5"/>
  <c r="V2430" i="5"/>
  <c r="C2431" i="5"/>
  <c r="V2431" i="5" s="1"/>
  <c r="C2432" i="5"/>
  <c r="V2432" i="5"/>
  <c r="C2433" i="5"/>
  <c r="V2433" i="5"/>
  <c r="C2434" i="5"/>
  <c r="C2435" i="5"/>
  <c r="C2436" i="5"/>
  <c r="V2436" i="5" s="1"/>
  <c r="C2437" i="5"/>
  <c r="V2437" i="5" s="1"/>
  <c r="C2438" i="5"/>
  <c r="V2438" i="5"/>
  <c r="C2439" i="5"/>
  <c r="C2440" i="5"/>
  <c r="C2441" i="5"/>
  <c r="V2441" i="5" s="1"/>
  <c r="C2442" i="5"/>
  <c r="V2442" i="5" s="1"/>
  <c r="C2443" i="5"/>
  <c r="V2443" i="5"/>
  <c r="C2444" i="5"/>
  <c r="V2444" i="5"/>
  <c r="C2445" i="5"/>
  <c r="V2445" i="5" s="1"/>
  <c r="C2446" i="5"/>
  <c r="V2446" i="5"/>
  <c r="C2447" i="5"/>
  <c r="V2447" i="5"/>
  <c r="C2448" i="5"/>
  <c r="V2448" i="5" s="1"/>
  <c r="C2449" i="5"/>
  <c r="V2449" i="5" s="1"/>
  <c r="C2450" i="5"/>
  <c r="C2451" i="5"/>
  <c r="V2451" i="5" s="1"/>
  <c r="C2452" i="5"/>
  <c r="V2452" i="5" s="1"/>
  <c r="C2453" i="5"/>
  <c r="V2453" i="5" s="1"/>
  <c r="C2454" i="5"/>
  <c r="V2454" i="5"/>
  <c r="C2455" i="5"/>
  <c r="V2455" i="5" s="1"/>
  <c r="C2456" i="5"/>
  <c r="C2457" i="5"/>
  <c r="V2457" i="5" s="1"/>
  <c r="C2458" i="5"/>
  <c r="V2458" i="5" s="1"/>
  <c r="C2459" i="5"/>
  <c r="V2459" i="5"/>
  <c r="C2460" i="5"/>
  <c r="V2460" i="5"/>
  <c r="C2461" i="5"/>
  <c r="V2461" i="5"/>
  <c r="C2462" i="5"/>
  <c r="V2462" i="5" s="1"/>
  <c r="C2463" i="5"/>
  <c r="C2464" i="5"/>
  <c r="V2464" i="5" s="1"/>
  <c r="C2465" i="5"/>
  <c r="C2466" i="5"/>
  <c r="V2466" i="5"/>
  <c r="C2467" i="5"/>
  <c r="V2467" i="5" s="1"/>
  <c r="C2468" i="5"/>
  <c r="V2468" i="5" s="1"/>
  <c r="C2469" i="5"/>
  <c r="V2469" i="5"/>
  <c r="C2470" i="5"/>
  <c r="C2471" i="5"/>
  <c r="V2471" i="5" s="1"/>
  <c r="C2472" i="5"/>
  <c r="V2472" i="5"/>
  <c r="C2473" i="5"/>
  <c r="V2473" i="5" s="1"/>
  <c r="C2474" i="5"/>
  <c r="V2474" i="5" s="1"/>
  <c r="C2475" i="5"/>
  <c r="V2475" i="5" s="1"/>
  <c r="C2476" i="5"/>
  <c r="C2477" i="5"/>
  <c r="V2477" i="5"/>
  <c r="C2478" i="5"/>
  <c r="V2478" i="5"/>
  <c r="C2479" i="5"/>
  <c r="V2479" i="5" s="1"/>
  <c r="C2480" i="5"/>
  <c r="C2481" i="5"/>
  <c r="V2481" i="5"/>
  <c r="C2482" i="5"/>
  <c r="V2482" i="5" s="1"/>
  <c r="C2483" i="5"/>
  <c r="V2483" i="5"/>
  <c r="C2484" i="5"/>
  <c r="V2484" i="5" s="1"/>
  <c r="C2485" i="5"/>
  <c r="V2485" i="5"/>
  <c r="C2486" i="5"/>
  <c r="V2486" i="5" s="1"/>
  <c r="C2487" i="5"/>
  <c r="V2487" i="5"/>
  <c r="C2488" i="5"/>
  <c r="V2488" i="5" s="1"/>
  <c r="C2489" i="5"/>
  <c r="V2489" i="5"/>
  <c r="C2490" i="5"/>
  <c r="V2490" i="5" s="1"/>
  <c r="C2491" i="5"/>
  <c r="V2491" i="5"/>
  <c r="C2492" i="5"/>
  <c r="V2492" i="5" s="1"/>
  <c r="C2493" i="5"/>
  <c r="V2493" i="5"/>
  <c r="C2494" i="5"/>
  <c r="V2494" i="5" s="1"/>
  <c r="C2495" i="5"/>
  <c r="V2495" i="5" s="1"/>
  <c r="C2496" i="5"/>
  <c r="V2496" i="5" s="1"/>
  <c r="C2497" i="5"/>
  <c r="V2497" i="5"/>
  <c r="C2498" i="5"/>
  <c r="V2498" i="5" s="1"/>
  <c r="C2499" i="5"/>
  <c r="V2499" i="5"/>
  <c r="C2500" i="5"/>
  <c r="V2500" i="5" s="1"/>
  <c r="C2501" i="5"/>
  <c r="V2501" i="5"/>
  <c r="C2502" i="5"/>
  <c r="V2502" i="5" s="1"/>
  <c r="C2503" i="5"/>
  <c r="V2503" i="5" s="1"/>
  <c r="C2504" i="5"/>
  <c r="V2504" i="5" s="1"/>
  <c r="D4" i="5"/>
  <c r="E4" i="5"/>
  <c r="V9" i="5"/>
  <c r="X9" i="5"/>
  <c r="V10" i="5"/>
  <c r="X10" i="5"/>
  <c r="V11" i="5"/>
  <c r="X11" i="5"/>
  <c r="V12" i="5"/>
  <c r="X12" i="5"/>
  <c r="V13" i="5"/>
  <c r="X13" i="5"/>
  <c r="V14" i="5"/>
  <c r="X14" i="5"/>
  <c r="V15" i="5"/>
  <c r="X15" i="5"/>
  <c r="V16" i="5"/>
  <c r="X16" i="5"/>
  <c r="V17" i="5"/>
  <c r="X17" i="5"/>
  <c r="V18" i="5"/>
  <c r="X18" i="5"/>
  <c r="V19" i="5"/>
  <c r="V20" i="5"/>
  <c r="X20" i="5"/>
  <c r="V21" i="5"/>
  <c r="X21" i="5"/>
  <c r="V22" i="5"/>
  <c r="X22" i="5"/>
  <c r="V23" i="5"/>
  <c r="X23" i="5"/>
  <c r="V24" i="5"/>
  <c r="X24" i="5"/>
  <c r="V25" i="5"/>
  <c r="E25" i="5" s="1"/>
  <c r="X25" i="5" s="1"/>
  <c r="V26" i="5"/>
  <c r="E26" i="5"/>
  <c r="X26" i="5" s="1"/>
  <c r="V27" i="5"/>
  <c r="V28" i="5"/>
  <c r="E28" i="5"/>
  <c r="X28" i="5" s="1"/>
  <c r="V29" i="5"/>
  <c r="E29" i="5" s="1"/>
  <c r="X29" i="5" s="1"/>
  <c r="V30" i="5"/>
  <c r="E30" i="5"/>
  <c r="X30" i="5" s="1"/>
  <c r="V31" i="5"/>
  <c r="E31" i="5" s="1"/>
  <c r="X31" i="5" s="1"/>
  <c r="V32" i="5"/>
  <c r="E32" i="5" s="1"/>
  <c r="X32" i="5" s="1"/>
  <c r="V33" i="5"/>
  <c r="E33" i="5"/>
  <c r="X33" i="5" s="1"/>
  <c r="V34" i="5"/>
  <c r="E34" i="5"/>
  <c r="X34" i="5" s="1"/>
  <c r="V35" i="5"/>
  <c r="E35" i="5" s="1"/>
  <c r="X35" i="5" s="1"/>
  <c r="V36" i="5"/>
  <c r="E36" i="5" s="1"/>
  <c r="X36" i="5" s="1"/>
  <c r="V37" i="5"/>
  <c r="E37" i="5"/>
  <c r="X37" i="5" s="1"/>
  <c r="V38" i="5"/>
  <c r="E38" i="5"/>
  <c r="X38" i="5" s="1"/>
  <c r="V39" i="5"/>
  <c r="E39" i="5" s="1"/>
  <c r="X39" i="5" s="1"/>
  <c r="V40" i="5"/>
  <c r="E40" i="5"/>
  <c r="V41" i="5"/>
  <c r="E41" i="5"/>
  <c r="X41" i="5" s="1"/>
  <c r="V42" i="5"/>
  <c r="E42" i="5" s="1"/>
  <c r="X42" i="5" s="1"/>
  <c r="V43" i="5"/>
  <c r="V44" i="5"/>
  <c r="E44" i="5"/>
  <c r="X44" i="5" s="1"/>
  <c r="V45" i="5"/>
  <c r="E45" i="5"/>
  <c r="X45" i="5" s="1"/>
  <c r="V46" i="5"/>
  <c r="E46" i="5"/>
  <c r="X46" i="5" s="1"/>
  <c r="V47" i="5"/>
  <c r="E47" i="5" s="1"/>
  <c r="X47" i="5" s="1"/>
  <c r="V48" i="5"/>
  <c r="E48" i="5" s="1"/>
  <c r="X48" i="5" s="1"/>
  <c r="V49" i="5"/>
  <c r="V50" i="5"/>
  <c r="E50" i="5"/>
  <c r="X50" i="5" s="1"/>
  <c r="V51" i="5"/>
  <c r="E51" i="5"/>
  <c r="X51" i="5" s="1"/>
  <c r="V52" i="5"/>
  <c r="E52" i="5"/>
  <c r="V53" i="5"/>
  <c r="E53" i="5"/>
  <c r="X53" i="5" s="1"/>
  <c r="V54" i="5"/>
  <c r="E54" i="5"/>
  <c r="X54" i="5" s="1"/>
  <c r="V55" i="5"/>
  <c r="E55" i="5"/>
  <c r="X55" i="5" s="1"/>
  <c r="V56" i="5"/>
  <c r="E56" i="5" s="1"/>
  <c r="X56" i="5" s="1"/>
  <c r="V57" i="5"/>
  <c r="E57" i="5"/>
  <c r="X57" i="5" s="1"/>
  <c r="V58" i="5"/>
  <c r="E58" i="5"/>
  <c r="X58" i="5" s="1"/>
  <c r="V59" i="5"/>
  <c r="E59" i="5"/>
  <c r="X59" i="5" s="1"/>
  <c r="V60" i="5"/>
  <c r="E60" i="5"/>
  <c r="X60" i="5" s="1"/>
  <c r="V61" i="5"/>
  <c r="V62" i="5"/>
  <c r="V63" i="5"/>
  <c r="E63" i="5"/>
  <c r="X63" i="5" s="1"/>
  <c r="V64" i="5"/>
  <c r="E64" i="5"/>
  <c r="V65" i="5"/>
  <c r="E65" i="5" s="1"/>
  <c r="X65" i="5" s="1"/>
  <c r="V66" i="5"/>
  <c r="E66" i="5"/>
  <c r="X66" i="5" s="1"/>
  <c r="V67" i="5"/>
  <c r="E67" i="5" s="1"/>
  <c r="X67" i="5" s="1"/>
  <c r="V68" i="5"/>
  <c r="E68" i="5" s="1"/>
  <c r="V69" i="5"/>
  <c r="E69" i="5"/>
  <c r="X69" i="5" s="1"/>
  <c r="V70" i="5"/>
  <c r="E70" i="5" s="1"/>
  <c r="X70" i="5" s="1"/>
  <c r="V71" i="5"/>
  <c r="H71" i="5" s="1"/>
  <c r="V72" i="5"/>
  <c r="E72" i="5"/>
  <c r="V73" i="5"/>
  <c r="E73" i="5"/>
  <c r="X73" i="5" s="1"/>
  <c r="V74" i="5"/>
  <c r="E74" i="5" s="1"/>
  <c r="X74" i="5" s="1"/>
  <c r="V75" i="5"/>
  <c r="E75" i="5"/>
  <c r="X75" i="5" s="1"/>
  <c r="V76" i="5"/>
  <c r="E76" i="5"/>
  <c r="X76" i="5" s="1"/>
  <c r="V77" i="5"/>
  <c r="E77" i="5" s="1"/>
  <c r="X77" i="5" s="1"/>
  <c r="V78" i="5"/>
  <c r="V79" i="5"/>
  <c r="E79" i="5" s="1"/>
  <c r="X79" i="5" s="1"/>
  <c r="V80" i="5"/>
  <c r="E80" i="5"/>
  <c r="X80" i="5" s="1"/>
  <c r="V81" i="5"/>
  <c r="E81" i="5" s="1"/>
  <c r="X81" i="5" s="1"/>
  <c r="V82" i="5"/>
  <c r="E82" i="5"/>
  <c r="X82" i="5" s="1"/>
  <c r="V83" i="5"/>
  <c r="E83" i="5"/>
  <c r="X83" i="5" s="1"/>
  <c r="V84" i="5"/>
  <c r="E84" i="5" s="1"/>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s="1"/>
  <c r="X95" i="5" s="1"/>
  <c r="V96" i="5"/>
  <c r="E96" i="5"/>
  <c r="X96" i="5" s="1"/>
  <c r="V97" i="5"/>
  <c r="E97" i="5"/>
  <c r="X97" i="5" s="1"/>
  <c r="V98" i="5"/>
  <c r="E98" i="5" s="1"/>
  <c r="X98" i="5" s="1"/>
  <c r="V99" i="5"/>
  <c r="E99" i="5"/>
  <c r="X99" i="5" s="1"/>
  <c r="V100" i="5"/>
  <c r="E100" i="5"/>
  <c r="X100" i="5" s="1"/>
  <c r="V101" i="5"/>
  <c r="E101" i="5" s="1"/>
  <c r="X101" i="5" s="1"/>
  <c r="V102" i="5"/>
  <c r="E102" i="5"/>
  <c r="X102" i="5" s="1"/>
  <c r="V103" i="5"/>
  <c r="V104" i="5"/>
  <c r="E104" i="5" s="1"/>
  <c r="X104" i="5" s="1"/>
  <c r="V105" i="5"/>
  <c r="E105" i="5" s="1"/>
  <c r="X105" i="5" s="1"/>
  <c r="V106" i="5"/>
  <c r="E106" i="5"/>
  <c r="X106" i="5" s="1"/>
  <c r="V107" i="5"/>
  <c r="E107" i="5" s="1"/>
  <c r="X107" i="5" s="1"/>
  <c r="V108" i="5"/>
  <c r="V109" i="5"/>
  <c r="E109" i="5" s="1"/>
  <c r="X109" i="5" s="1"/>
  <c r="V110" i="5"/>
  <c r="E110" i="5"/>
  <c r="X110" i="5" s="1"/>
  <c r="V111" i="5"/>
  <c r="E111" i="5"/>
  <c r="X111" i="5" s="1"/>
  <c r="V112" i="5"/>
  <c r="E112" i="5" s="1"/>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s="1"/>
  <c r="X124" i="5" s="1"/>
  <c r="V125" i="5"/>
  <c r="E125" i="5"/>
  <c r="X125" i="5" s="1"/>
  <c r="V126" i="5"/>
  <c r="E126" i="5"/>
  <c r="X126" i="5" s="1"/>
  <c r="V127" i="5"/>
  <c r="E127" i="5" s="1"/>
  <c r="X127" i="5" s="1"/>
  <c r="V128" i="5"/>
  <c r="E128" i="5"/>
  <c r="X128" i="5" s="1"/>
  <c r="V129" i="5"/>
  <c r="E129" i="5"/>
  <c r="X129" i="5" s="1"/>
  <c r="V130" i="5"/>
  <c r="E130" i="5" s="1"/>
  <c r="X130" i="5" s="1"/>
  <c r="V131" i="5"/>
  <c r="E131" i="5"/>
  <c r="X131" i="5" s="1"/>
  <c r="V132" i="5"/>
  <c r="E132" i="5" s="1"/>
  <c r="X132" i="5" s="1"/>
  <c r="V133" i="5"/>
  <c r="V134" i="5"/>
  <c r="E134" i="5" s="1"/>
  <c r="X134" i="5" s="1"/>
  <c r="V135" i="5"/>
  <c r="E135" i="5"/>
  <c r="X135" i="5" s="1"/>
  <c r="V136" i="5"/>
  <c r="E136" i="5"/>
  <c r="X136" i="5" s="1"/>
  <c r="V137" i="5"/>
  <c r="E137" i="5" s="1"/>
  <c r="X137" i="5" s="1"/>
  <c r="V138" i="5"/>
  <c r="E138" i="5"/>
  <c r="X138" i="5" s="1"/>
  <c r="V139" i="5"/>
  <c r="E139" i="5"/>
  <c r="X139" i="5" s="1"/>
  <c r="V140" i="5"/>
  <c r="E140" i="5" s="1"/>
  <c r="X140" i="5" s="1"/>
  <c r="V141" i="5"/>
  <c r="E141" i="5"/>
  <c r="X141" i="5" s="1"/>
  <c r="V142" i="5"/>
  <c r="E142" i="5"/>
  <c r="X142" i="5" s="1"/>
  <c r="V143" i="5"/>
  <c r="E143" i="5" s="1"/>
  <c r="X143" i="5" s="1"/>
  <c r="V144" i="5"/>
  <c r="E144" i="5"/>
  <c r="X144" i="5" s="1"/>
  <c r="V145" i="5"/>
  <c r="E145" i="5"/>
  <c r="X145" i="5" s="1"/>
  <c r="V146" i="5"/>
  <c r="E146" i="5" s="1"/>
  <c r="X146" i="5" s="1"/>
  <c r="V147" i="5"/>
  <c r="E147" i="5"/>
  <c r="X147" i="5" s="1"/>
  <c r="V148" i="5"/>
  <c r="E148" i="5" s="1"/>
  <c r="X148" i="5" s="1"/>
  <c r="V149" i="5"/>
  <c r="E149" i="5" s="1"/>
  <c r="X149" i="5" s="1"/>
  <c r="V150" i="5"/>
  <c r="E150" i="5"/>
  <c r="X150" i="5" s="1"/>
  <c r="V151" i="5"/>
  <c r="E151" i="5" s="1"/>
  <c r="X151" i="5" s="1"/>
  <c r="V152" i="5"/>
  <c r="V153" i="5"/>
  <c r="V154" i="5"/>
  <c r="E154" i="5"/>
  <c r="X154" i="5" s="1"/>
  <c r="V155" i="5"/>
  <c r="E155" i="5" s="1"/>
  <c r="X155" i="5" s="1"/>
  <c r="V156" i="5"/>
  <c r="E156" i="5"/>
  <c r="X156" i="5" s="1"/>
  <c r="V157" i="5"/>
  <c r="E157" i="5"/>
  <c r="X157" i="5" s="1"/>
  <c r="V158" i="5"/>
  <c r="E158" i="5"/>
  <c r="X158" i="5" s="1"/>
  <c r="V159" i="5"/>
  <c r="E159" i="5"/>
  <c r="X159" i="5" s="1"/>
  <c r="V160" i="5"/>
  <c r="E160" i="5" s="1"/>
  <c r="X160" i="5" s="1"/>
  <c r="V161" i="5"/>
  <c r="V162" i="5"/>
  <c r="E162" i="5" s="1"/>
  <c r="X162" i="5" s="1"/>
  <c r="V163" i="5"/>
  <c r="E163" i="5" s="1"/>
  <c r="X163" i="5" s="1"/>
  <c r="V164" i="5"/>
  <c r="E164" i="5"/>
  <c r="X164" i="5" s="1"/>
  <c r="V165" i="5"/>
  <c r="E165" i="5"/>
  <c r="X165" i="5" s="1"/>
  <c r="V166" i="5"/>
  <c r="E166" i="5" s="1"/>
  <c r="X166" i="5" s="1"/>
  <c r="V167" i="5"/>
  <c r="E167" i="5"/>
  <c r="X167" i="5" s="1"/>
  <c r="V168" i="5"/>
  <c r="E168" i="5"/>
  <c r="X168" i="5" s="1"/>
  <c r="V169" i="5"/>
  <c r="V170" i="5"/>
  <c r="V171" i="5"/>
  <c r="E171" i="5"/>
  <c r="X171" i="5" s="1"/>
  <c r="V172" i="5"/>
  <c r="E172" i="5"/>
  <c r="X172" i="5" s="1"/>
  <c r="V173" i="5"/>
  <c r="E173" i="5" s="1"/>
  <c r="X173" i="5" s="1"/>
  <c r="V174" i="5"/>
  <c r="E174" i="5"/>
  <c r="X174" i="5" s="1"/>
  <c r="V175" i="5"/>
  <c r="V176" i="5"/>
  <c r="E176" i="5"/>
  <c r="X176" i="5" s="1"/>
  <c r="V177" i="5"/>
  <c r="E177" i="5"/>
  <c r="X177" i="5" s="1"/>
  <c r="V178" i="5"/>
  <c r="E178" i="5"/>
  <c r="X178" i="5" s="1"/>
  <c r="V179" i="5"/>
  <c r="E179" i="5"/>
  <c r="X179" i="5" s="1"/>
  <c r="V180" i="5"/>
  <c r="E180" i="5" s="1"/>
  <c r="X180" i="5" s="1"/>
  <c r="V181" i="5"/>
  <c r="V182" i="5"/>
  <c r="V183" i="5"/>
  <c r="E183" i="5"/>
  <c r="X183" i="5" s="1"/>
  <c r="V184" i="5"/>
  <c r="E184" i="5" s="1"/>
  <c r="X184" i="5" s="1"/>
  <c r="V185" i="5"/>
  <c r="E185" i="5"/>
  <c r="X185" i="5" s="1"/>
  <c r="V186" i="5"/>
  <c r="E186" i="5" s="1"/>
  <c r="X186" i="5" s="1"/>
  <c r="V187" i="5"/>
  <c r="E187" i="5" s="1"/>
  <c r="X187" i="5" s="1"/>
  <c r="V188" i="5"/>
  <c r="E188" i="5"/>
  <c r="X188" i="5" s="1"/>
  <c r="V189" i="5"/>
  <c r="V190" i="5"/>
  <c r="V191" i="5"/>
  <c r="V192" i="5"/>
  <c r="E192" i="5" s="1"/>
  <c r="X192" i="5" s="1"/>
  <c r="V193" i="5"/>
  <c r="V194" i="5"/>
  <c r="V195" i="5"/>
  <c r="V196" i="5"/>
  <c r="E196" i="5"/>
  <c r="X196" i="5" s="1"/>
  <c r="V197" i="5"/>
  <c r="V198" i="5"/>
  <c r="V199" i="5"/>
  <c r="V200" i="5"/>
  <c r="E200" i="5"/>
  <c r="X200" i="5" s="1"/>
  <c r="V201" i="5"/>
  <c r="E201" i="5"/>
  <c r="X201" i="5" s="1"/>
  <c r="V202" i="5"/>
  <c r="E202" i="5" s="1"/>
  <c r="X202" i="5" s="1"/>
  <c r="V203" i="5"/>
  <c r="E203" i="5"/>
  <c r="X203" i="5" s="1"/>
  <c r="V204" i="5"/>
  <c r="E204" i="5"/>
  <c r="X204" i="5" s="1"/>
  <c r="V205" i="5"/>
  <c r="E205" i="5" s="1"/>
  <c r="X205" i="5" s="1"/>
  <c r="V206" i="5"/>
  <c r="E206" i="5"/>
  <c r="X206" i="5" s="1"/>
  <c r="V207" i="5"/>
  <c r="E207" i="5"/>
  <c r="X207" i="5" s="1"/>
  <c r="V208" i="5"/>
  <c r="E208" i="5" s="1"/>
  <c r="X208" i="5" s="1"/>
  <c r="V210" i="5"/>
  <c r="E210" i="5"/>
  <c r="X210" i="5" s="1"/>
  <c r="V211" i="5"/>
  <c r="E211" i="5" s="1"/>
  <c r="X211" i="5" s="1"/>
  <c r="V212" i="5"/>
  <c r="V213" i="5"/>
  <c r="V214" i="5"/>
  <c r="V215" i="5"/>
  <c r="E215" i="5"/>
  <c r="X215" i="5" s="1"/>
  <c r="V216" i="5"/>
  <c r="E216" i="5"/>
  <c r="X216" i="5" s="1"/>
  <c r="V217" i="5"/>
  <c r="E217" i="5" s="1"/>
  <c r="X217" i="5" s="1"/>
  <c r="V218" i="5"/>
  <c r="E218" i="5"/>
  <c r="X218" i="5" s="1"/>
  <c r="V219" i="5"/>
  <c r="E219" i="5" s="1"/>
  <c r="X219" i="5" s="1"/>
  <c r="V220" i="5"/>
  <c r="E220" i="5" s="1"/>
  <c r="X220" i="5" s="1"/>
  <c r="V221" i="5"/>
  <c r="E221" i="5"/>
  <c r="X221" i="5" s="1"/>
  <c r="V222" i="5"/>
  <c r="E222" i="5" s="1"/>
  <c r="X222" i="5" s="1"/>
  <c r="V223" i="5"/>
  <c r="E223" i="5"/>
  <c r="X223" i="5" s="1"/>
  <c r="V224" i="5"/>
  <c r="E224" i="5"/>
  <c r="X224" i="5" s="1"/>
  <c r="V225" i="5"/>
  <c r="E225" i="5"/>
  <c r="X225" i="5" s="1"/>
  <c r="V226" i="5"/>
  <c r="E226" i="5"/>
  <c r="X226" i="5" s="1"/>
  <c r="V227" i="5"/>
  <c r="E227" i="5" s="1"/>
  <c r="X227" i="5" s="1"/>
  <c r="V228" i="5"/>
  <c r="E228" i="5"/>
  <c r="X228" i="5" s="1"/>
  <c r="V229" i="5"/>
  <c r="E229" i="5"/>
  <c r="X229" i="5" s="1"/>
  <c r="V230" i="5"/>
  <c r="E230" i="5" s="1"/>
  <c r="X230" i="5" s="1"/>
  <c r="V231" i="5"/>
  <c r="E231" i="5"/>
  <c r="X231" i="5" s="1"/>
  <c r="V232" i="5"/>
  <c r="E232" i="5"/>
  <c r="X232" i="5" s="1"/>
  <c r="V233" i="5"/>
  <c r="E233" i="5" s="1"/>
  <c r="X233" i="5" s="1"/>
  <c r="V234" i="5"/>
  <c r="E234" i="5"/>
  <c r="X234" i="5" s="1"/>
  <c r="V235" i="5"/>
  <c r="E235" i="5" s="1"/>
  <c r="X235" i="5" s="1"/>
  <c r="V236" i="5"/>
  <c r="E236" i="5" s="1"/>
  <c r="X236" i="5" s="1"/>
  <c r="V237" i="5"/>
  <c r="E237" i="5"/>
  <c r="X237" i="5" s="1"/>
  <c r="V238" i="5"/>
  <c r="E238" i="5" s="1"/>
  <c r="X238" i="5" s="1"/>
  <c r="V239" i="5"/>
  <c r="E239" i="5"/>
  <c r="X239" i="5" s="1"/>
  <c r="V240" i="5"/>
  <c r="E240" i="5"/>
  <c r="X240" i="5" s="1"/>
  <c r="V241" i="5"/>
  <c r="E241" i="5"/>
  <c r="X241" i="5" s="1"/>
  <c r="V242" i="5"/>
  <c r="E242" i="5"/>
  <c r="X242" i="5" s="1"/>
  <c r="V243" i="5"/>
  <c r="E243" i="5" s="1"/>
  <c r="X243" i="5" s="1"/>
  <c r="V244" i="5"/>
  <c r="E244" i="5"/>
  <c r="X244" i="5" s="1"/>
  <c r="V245" i="5"/>
  <c r="E245" i="5"/>
  <c r="X245" i="5" s="1"/>
  <c r="V246" i="5"/>
  <c r="E246" i="5" s="1"/>
  <c r="X246" i="5" s="1"/>
  <c r="V247" i="5"/>
  <c r="E247" i="5"/>
  <c r="X247" i="5" s="1"/>
  <c r="V248" i="5"/>
  <c r="E248" i="5"/>
  <c r="X248" i="5" s="1"/>
  <c r="V249" i="5"/>
  <c r="E249" i="5" s="1"/>
  <c r="X249" i="5" s="1"/>
  <c r="V250" i="5"/>
  <c r="E250" i="5"/>
  <c r="X250" i="5" s="1"/>
  <c r="V251" i="5"/>
  <c r="E251" i="5" s="1"/>
  <c r="X251" i="5" s="1"/>
  <c r="V252" i="5"/>
  <c r="E252" i="5" s="1"/>
  <c r="X252" i="5" s="1"/>
  <c r="V253" i="5"/>
  <c r="E253" i="5"/>
  <c r="X253" i="5" s="1"/>
  <c r="V254" i="5"/>
  <c r="E254" i="5" s="1"/>
  <c r="X254" i="5" s="1"/>
  <c r="V255" i="5"/>
  <c r="E255" i="5"/>
  <c r="X255" i="5" s="1"/>
  <c r="V256" i="5"/>
  <c r="E256" i="5"/>
  <c r="X256" i="5" s="1"/>
  <c r="V257" i="5"/>
  <c r="V258" i="5"/>
  <c r="V259" i="5"/>
  <c r="E259" i="5"/>
  <c r="X259" i="5" s="1"/>
  <c r="V260" i="5"/>
  <c r="E260" i="5" s="1"/>
  <c r="X260" i="5" s="1"/>
  <c r="V261" i="5"/>
  <c r="V262" i="5"/>
  <c r="V263" i="5"/>
  <c r="E263" i="5"/>
  <c r="X263" i="5" s="1"/>
  <c r="V264" i="5"/>
  <c r="E264" i="5" s="1"/>
  <c r="X264" i="5" s="1"/>
  <c r="V265" i="5"/>
  <c r="V266" i="5"/>
  <c r="E266" i="5" s="1"/>
  <c r="X266" i="5" s="1"/>
  <c r="V267" i="5"/>
  <c r="E267" i="5" s="1"/>
  <c r="X267" i="5" s="1"/>
  <c r="V268" i="5"/>
  <c r="E268" i="5"/>
  <c r="X268" i="5" s="1"/>
  <c r="V269" i="5"/>
  <c r="E269" i="5" s="1"/>
  <c r="X269" i="5" s="1"/>
  <c r="V270" i="5"/>
  <c r="E270" i="5" s="1"/>
  <c r="X270" i="5" s="1"/>
  <c r="V271" i="5"/>
  <c r="E271" i="5"/>
  <c r="X271" i="5" s="1"/>
  <c r="V272" i="5"/>
  <c r="E272" i="5" s="1"/>
  <c r="X272" i="5" s="1"/>
  <c r="V273" i="5"/>
  <c r="E273" i="5" s="1"/>
  <c r="X273" i="5" s="1"/>
  <c r="V274" i="5"/>
  <c r="E274" i="5"/>
  <c r="X274" i="5" s="1"/>
  <c r="V275" i="5"/>
  <c r="V276" i="5"/>
  <c r="E276" i="5"/>
  <c r="X276" i="5" s="1"/>
  <c r="V277" i="5"/>
  <c r="E277" i="5" s="1"/>
  <c r="X277" i="5" s="1"/>
  <c r="V278" i="5"/>
  <c r="E278" i="5"/>
  <c r="X278" i="5" s="1"/>
  <c r="V279" i="5"/>
  <c r="E279" i="5" s="1"/>
  <c r="X279" i="5" s="1"/>
  <c r="V280" i="5"/>
  <c r="E280" i="5" s="1"/>
  <c r="X280" i="5" s="1"/>
  <c r="V281" i="5"/>
  <c r="V282" i="5"/>
  <c r="E282" i="5"/>
  <c r="X282" i="5" s="1"/>
  <c r="V283" i="5"/>
  <c r="E283" i="5"/>
  <c r="X283" i="5" s="1"/>
  <c r="V284" i="5"/>
  <c r="E284" i="5" s="1"/>
  <c r="X284" i="5" s="1"/>
  <c r="V285" i="5"/>
  <c r="E285" i="5"/>
  <c r="X285" i="5" s="1"/>
  <c r="V286" i="5"/>
  <c r="E286" i="5"/>
  <c r="X286" i="5" s="1"/>
  <c r="V287" i="5"/>
  <c r="E287" i="5"/>
  <c r="X287" i="5" s="1"/>
  <c r="V288" i="5"/>
  <c r="E288" i="5" s="1"/>
  <c r="X288" i="5" s="1"/>
  <c r="V289" i="5"/>
  <c r="V290" i="5"/>
  <c r="E290" i="5" s="1"/>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s="1"/>
  <c r="X299" i="5" s="1"/>
  <c r="V300" i="5"/>
  <c r="E300" i="5"/>
  <c r="X300" i="5" s="1"/>
  <c r="V301" i="5"/>
  <c r="V302" i="5"/>
  <c r="V303" i="5"/>
  <c r="E303" i="5"/>
  <c r="X303" i="5" s="1"/>
  <c r="V304" i="5"/>
  <c r="E304" i="5" s="1"/>
  <c r="X304" i="5" s="1"/>
  <c r="V305" i="5"/>
  <c r="E305" i="5"/>
  <c r="X305" i="5" s="1"/>
  <c r="V306" i="5"/>
  <c r="E306" i="5"/>
  <c r="X306" i="5" s="1"/>
  <c r="V307" i="5"/>
  <c r="E307" i="5" s="1"/>
  <c r="X307" i="5" s="1"/>
  <c r="V308" i="5"/>
  <c r="E308" i="5"/>
  <c r="X308" i="5" s="1"/>
  <c r="V309" i="5"/>
  <c r="E309" i="5"/>
  <c r="X309" i="5" s="1"/>
  <c r="V310" i="5"/>
  <c r="E310" i="5" s="1"/>
  <c r="X310" i="5" s="1"/>
  <c r="V311" i="5"/>
  <c r="E311" i="5"/>
  <c r="X311" i="5" s="1"/>
  <c r="V312" i="5"/>
  <c r="E312" i="5" s="1"/>
  <c r="X312" i="5" s="1"/>
  <c r="V313" i="5"/>
  <c r="E313" i="5" s="1"/>
  <c r="X313" i="5" s="1"/>
  <c r="V314" i="5"/>
  <c r="V315" i="5"/>
  <c r="V316" i="5"/>
  <c r="E316" i="5" s="1"/>
  <c r="X316" i="5" s="1"/>
  <c r="V317" i="5"/>
  <c r="E317" i="5" s="1"/>
  <c r="X317" i="5" s="1"/>
  <c r="V318" i="5"/>
  <c r="E318" i="5"/>
  <c r="X318" i="5" s="1"/>
  <c r="V319" i="5"/>
  <c r="E319" i="5"/>
  <c r="X319" i="5" s="1"/>
  <c r="V320" i="5"/>
  <c r="E320" i="5" s="1"/>
  <c r="X320" i="5" s="1"/>
  <c r="V321" i="5"/>
  <c r="V322" i="5"/>
  <c r="E322" i="5" s="1"/>
  <c r="X322" i="5" s="1"/>
  <c r="V323" i="5"/>
  <c r="E323" i="5" s="1"/>
  <c r="X323" i="5" s="1"/>
  <c r="V324" i="5"/>
  <c r="E324" i="5"/>
  <c r="X324" i="5" s="1"/>
  <c r="V325" i="5"/>
  <c r="E325" i="5"/>
  <c r="X325" i="5" s="1"/>
  <c r="V326" i="5"/>
  <c r="E326" i="5" s="1"/>
  <c r="X326" i="5" s="1"/>
  <c r="V327" i="5"/>
  <c r="E327" i="5"/>
  <c r="X327" i="5" s="1"/>
  <c r="V328" i="5"/>
  <c r="E328" i="5"/>
  <c r="X328" i="5" s="1"/>
  <c r="V329" i="5"/>
  <c r="E329" i="5" s="1"/>
  <c r="X329" i="5" s="1"/>
  <c r="V330" i="5"/>
  <c r="E330" i="5"/>
  <c r="X330" i="5" s="1"/>
  <c r="V331" i="5"/>
  <c r="V332" i="5"/>
  <c r="V333" i="5"/>
  <c r="E333" i="5" s="1"/>
  <c r="X333" i="5" s="1"/>
  <c r="V334" i="5"/>
  <c r="E334" i="5"/>
  <c r="X334" i="5" s="1"/>
  <c r="V335" i="5"/>
  <c r="E335" i="5"/>
  <c r="X335" i="5" s="1"/>
  <c r="V336" i="5"/>
  <c r="E336" i="5" s="1"/>
  <c r="X336" i="5" s="1"/>
  <c r="V337" i="5"/>
  <c r="E337" i="5"/>
  <c r="X337" i="5" s="1"/>
  <c r="V338" i="5"/>
  <c r="E338" i="5"/>
  <c r="X338" i="5" s="1"/>
  <c r="V339" i="5"/>
  <c r="E339" i="5" s="1"/>
  <c r="X339" i="5" s="1"/>
  <c r="V340" i="5"/>
  <c r="E340" i="5"/>
  <c r="X340" i="5" s="1"/>
  <c r="V341" i="5"/>
  <c r="E341" i="5"/>
  <c r="X341" i="5" s="1"/>
  <c r="V342" i="5"/>
  <c r="E342" i="5" s="1"/>
  <c r="X342" i="5" s="1"/>
  <c r="V343" i="5"/>
  <c r="E343" i="5"/>
  <c r="X343" i="5" s="1"/>
  <c r="V344" i="5"/>
  <c r="E344" i="5"/>
  <c r="X344" i="5" s="1"/>
  <c r="V345" i="5"/>
  <c r="E345" i="5" s="1"/>
  <c r="X345" i="5" s="1"/>
  <c r="V346" i="5"/>
  <c r="E346" i="5"/>
  <c r="X346" i="5" s="1"/>
  <c r="V347" i="5"/>
  <c r="E347" i="5"/>
  <c r="X347" i="5" s="1"/>
  <c r="V348" i="5"/>
  <c r="E348" i="5" s="1"/>
  <c r="X348" i="5" s="1"/>
  <c r="V349" i="5"/>
  <c r="E349" i="5"/>
  <c r="X349" i="5" s="1"/>
  <c r="V350" i="5"/>
  <c r="E350" i="5" s="1"/>
  <c r="X350" i="5" s="1"/>
  <c r="V351" i="5"/>
  <c r="V352" i="5"/>
  <c r="V353" i="5"/>
  <c r="E353" i="5"/>
  <c r="X353" i="5" s="1"/>
  <c r="V354" i="5"/>
  <c r="E354" i="5" s="1"/>
  <c r="X354" i="5" s="1"/>
  <c r="V355" i="5"/>
  <c r="E355" i="5" s="1"/>
  <c r="X355" i="5" s="1"/>
  <c r="V356" i="5"/>
  <c r="E356" i="5"/>
  <c r="X356" i="5" s="1"/>
  <c r="V357" i="5"/>
  <c r="E357" i="5" s="1"/>
  <c r="X357" i="5" s="1"/>
  <c r="V358" i="5"/>
  <c r="E358" i="5" s="1"/>
  <c r="X358" i="5" s="1"/>
  <c r="V359" i="5"/>
  <c r="E359" i="5"/>
  <c r="X359" i="5" s="1"/>
  <c r="V360" i="5"/>
  <c r="E360" i="5" s="1"/>
  <c r="X360" i="5" s="1"/>
  <c r="V361" i="5"/>
  <c r="E361" i="5"/>
  <c r="X361" i="5" s="1"/>
  <c r="V362" i="5"/>
  <c r="E362" i="5"/>
  <c r="X362" i="5" s="1"/>
  <c r="V363" i="5"/>
  <c r="E363" i="5" s="1"/>
  <c r="X363" i="5" s="1"/>
  <c r="V364" i="5"/>
  <c r="E364" i="5" s="1"/>
  <c r="X364" i="5" s="1"/>
  <c r="V365" i="5"/>
  <c r="E365" i="5"/>
  <c r="X365" i="5" s="1"/>
  <c r="V366" i="5"/>
  <c r="E366" i="5" s="1"/>
  <c r="X366" i="5" s="1"/>
  <c r="V367" i="5"/>
  <c r="E367" i="5" s="1"/>
  <c r="X367" i="5" s="1"/>
  <c r="V368" i="5"/>
  <c r="E368" i="5"/>
  <c r="X368" i="5" s="1"/>
  <c r="V369" i="5"/>
  <c r="E369" i="5" s="1"/>
  <c r="X369" i="5" s="1"/>
  <c r="V370" i="5"/>
  <c r="E370" i="5" s="1"/>
  <c r="X370" i="5" s="1"/>
  <c r="V371" i="5"/>
  <c r="V372" i="5"/>
  <c r="E372" i="5"/>
  <c r="X372" i="5" s="1"/>
  <c r="V373" i="5"/>
  <c r="E373" i="5"/>
  <c r="X373" i="5" s="1"/>
  <c r="V374" i="5"/>
  <c r="E374" i="5" s="1"/>
  <c r="X374" i="5" s="1"/>
  <c r="V375" i="5"/>
  <c r="E375" i="5"/>
  <c r="X375" i="5" s="1"/>
  <c r="V376" i="5"/>
  <c r="E376" i="5" s="1"/>
  <c r="X376" i="5" s="1"/>
  <c r="V377" i="5"/>
  <c r="V378" i="5"/>
  <c r="E378" i="5" s="1"/>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s="1"/>
  <c r="X390" i="5" s="1"/>
  <c r="V391" i="5"/>
  <c r="E391" i="5"/>
  <c r="X391" i="5" s="1"/>
  <c r="V392" i="5"/>
  <c r="V393" i="5"/>
  <c r="V394" i="5"/>
  <c r="E394" i="5" s="1"/>
  <c r="X394" i="5" s="1"/>
  <c r="V395" i="5"/>
  <c r="E395" i="5"/>
  <c r="X395" i="5" s="1"/>
  <c r="V396" i="5"/>
  <c r="E396" i="5"/>
  <c r="X396" i="5" s="1"/>
  <c r="V397" i="5"/>
  <c r="E397" i="5"/>
  <c r="X397" i="5" s="1"/>
  <c r="V398" i="5"/>
  <c r="E398" i="5" s="1"/>
  <c r="X398" i="5" s="1"/>
  <c r="V399" i="5"/>
  <c r="V400" i="5"/>
  <c r="E400" i="5" s="1"/>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s="1"/>
  <c r="X409" i="5" s="1"/>
  <c r="V410" i="5"/>
  <c r="E410" i="5"/>
  <c r="X410" i="5" s="1"/>
  <c r="V411" i="5"/>
  <c r="E411" i="5" s="1"/>
  <c r="X411" i="5" s="1"/>
  <c r="V412" i="5"/>
  <c r="E412" i="5" s="1"/>
  <c r="X412" i="5" s="1"/>
  <c r="V413" i="5"/>
  <c r="E413" i="5"/>
  <c r="X413" i="5" s="1"/>
  <c r="V414" i="5"/>
  <c r="V415" i="5"/>
  <c r="V416" i="5"/>
  <c r="V417" i="5"/>
  <c r="E417" i="5" s="1"/>
  <c r="X417" i="5" s="1"/>
  <c r="V418" i="5"/>
  <c r="E418" i="5"/>
  <c r="X418" i="5" s="1"/>
  <c r="V419" i="5"/>
  <c r="E419" i="5" s="1"/>
  <c r="X419" i="5" s="1"/>
  <c r="V420" i="5"/>
  <c r="E420" i="5" s="1"/>
  <c r="X420" i="5" s="1"/>
  <c r="V421" i="5"/>
  <c r="V422" i="5"/>
  <c r="V423" i="5"/>
  <c r="V424" i="5"/>
  <c r="E424" i="5" s="1"/>
  <c r="X424" i="5" s="1"/>
  <c r="V425" i="5"/>
  <c r="E425" i="5"/>
  <c r="X425" i="5" s="1"/>
  <c r="V426" i="5"/>
  <c r="E426" i="5"/>
  <c r="X426" i="5" s="1"/>
  <c r="V427" i="5"/>
  <c r="E427" i="5"/>
  <c r="X427" i="5" s="1"/>
  <c r="V428" i="5"/>
  <c r="E428" i="5"/>
  <c r="X428" i="5" s="1"/>
  <c r="V429" i="5"/>
  <c r="E429" i="5" s="1"/>
  <c r="X429" i="5" s="1"/>
  <c r="V430" i="5"/>
  <c r="E430" i="5"/>
  <c r="X430" i="5" s="1"/>
  <c r="V431" i="5"/>
  <c r="E431" i="5"/>
  <c r="X431" i="5" s="1"/>
  <c r="V432" i="5"/>
  <c r="E432" i="5" s="1"/>
  <c r="X432" i="5" s="1"/>
  <c r="V433" i="5"/>
  <c r="E433" i="5"/>
  <c r="X433" i="5" s="1"/>
  <c r="V434" i="5"/>
  <c r="E434" i="5"/>
  <c r="X434" i="5" s="1"/>
  <c r="V435" i="5"/>
  <c r="E435" i="5" s="1"/>
  <c r="X435" i="5" s="1"/>
  <c r="V436" i="5"/>
  <c r="E436" i="5"/>
  <c r="X436" i="5" s="1"/>
  <c r="V437" i="5"/>
  <c r="E437" i="5" s="1"/>
  <c r="X437" i="5" s="1"/>
  <c r="V438" i="5"/>
  <c r="E438" i="5" s="1"/>
  <c r="X438" i="5" s="1"/>
  <c r="V439" i="5"/>
  <c r="E439" i="5"/>
  <c r="X439" i="5" s="1"/>
  <c r="V440" i="5"/>
  <c r="E440" i="5" s="1"/>
  <c r="X440" i="5" s="1"/>
  <c r="V441" i="5"/>
  <c r="E441" i="5"/>
  <c r="X441" i="5" s="1"/>
  <c r="V442" i="5"/>
  <c r="E442" i="5"/>
  <c r="X442" i="5" s="1"/>
  <c r="V443" i="5"/>
  <c r="E443" i="5"/>
  <c r="X443" i="5" s="1"/>
  <c r="V444" i="5"/>
  <c r="E444" i="5"/>
  <c r="X444" i="5" s="1"/>
  <c r="V445" i="5"/>
  <c r="E445" i="5" s="1"/>
  <c r="X445" i="5" s="1"/>
  <c r="V446" i="5"/>
  <c r="E446" i="5"/>
  <c r="X446" i="5" s="1"/>
  <c r="V447" i="5"/>
  <c r="E447" i="5"/>
  <c r="X447" i="5" s="1"/>
  <c r="V448" i="5"/>
  <c r="E448" i="5" s="1"/>
  <c r="X448" i="5" s="1"/>
  <c r="V449" i="5"/>
  <c r="E449" i="5"/>
  <c r="X449" i="5" s="1"/>
  <c r="V450" i="5"/>
  <c r="E450" i="5"/>
  <c r="X450" i="5" s="1"/>
  <c r="V451" i="5"/>
  <c r="E451" i="5" s="1"/>
  <c r="X451" i="5" s="1"/>
  <c r="V452" i="5"/>
  <c r="E452" i="5"/>
  <c r="X452" i="5" s="1"/>
  <c r="V453" i="5"/>
  <c r="E453" i="5" s="1"/>
  <c r="X453" i="5" s="1"/>
  <c r="V454" i="5"/>
  <c r="E454" i="5" s="1"/>
  <c r="X454" i="5" s="1"/>
  <c r="V455" i="5"/>
  <c r="E455" i="5"/>
  <c r="X455" i="5" s="1"/>
  <c r="V456" i="5"/>
  <c r="E456" i="5" s="1"/>
  <c r="X456" i="5" s="1"/>
  <c r="V457" i="5"/>
  <c r="E457" i="5"/>
  <c r="X457" i="5" s="1"/>
  <c r="V458" i="5"/>
  <c r="E458" i="5"/>
  <c r="X458" i="5" s="1"/>
  <c r="V459" i="5"/>
  <c r="V460" i="5"/>
  <c r="E460" i="5" s="1"/>
  <c r="X460" i="5" s="1"/>
  <c r="V461" i="5"/>
  <c r="V462" i="5"/>
  <c r="E462" i="5" s="1"/>
  <c r="X462" i="5" s="1"/>
  <c r="V463" i="5"/>
  <c r="V464" i="5"/>
  <c r="E464" i="5" s="1"/>
  <c r="X464" i="5" s="1"/>
  <c r="V465" i="5"/>
  <c r="E465" i="5"/>
  <c r="X465" i="5" s="1"/>
  <c r="V466" i="5"/>
  <c r="E466" i="5"/>
  <c r="X466" i="5" s="1"/>
  <c r="V467" i="5"/>
  <c r="E467" i="5"/>
  <c r="X467" i="5" s="1"/>
  <c r="V468" i="5"/>
  <c r="E468" i="5"/>
  <c r="X468" i="5" s="1"/>
  <c r="V469" i="5"/>
  <c r="E469" i="5" s="1"/>
  <c r="X469" i="5" s="1"/>
  <c r="V470" i="5"/>
  <c r="V471" i="5"/>
  <c r="V472" i="5"/>
  <c r="V473" i="5"/>
  <c r="E473" i="5"/>
  <c r="X473" i="5" s="1"/>
  <c r="V474" i="5"/>
  <c r="E474" i="5"/>
  <c r="X474" i="5" s="1"/>
  <c r="V475" i="5"/>
  <c r="E475" i="5"/>
  <c r="X475" i="5" s="1"/>
  <c r="V476" i="5"/>
  <c r="V477" i="5"/>
  <c r="E477" i="5" s="1"/>
  <c r="X477" i="5" s="1"/>
  <c r="V478" i="5"/>
  <c r="V479" i="5"/>
  <c r="V480" i="5"/>
  <c r="V481" i="5"/>
  <c r="E481" i="5"/>
  <c r="X481" i="5" s="1"/>
  <c r="V482" i="5"/>
  <c r="E482" i="5" s="1"/>
  <c r="X482" i="5" s="1"/>
  <c r="V483" i="5"/>
  <c r="E483" i="5"/>
  <c r="X483" i="5" s="1"/>
  <c r="V484" i="5"/>
  <c r="E484" i="5"/>
  <c r="X484" i="5" s="1"/>
  <c r="V485" i="5"/>
  <c r="V486" i="5"/>
  <c r="E486" i="5"/>
  <c r="X486" i="5" s="1"/>
  <c r="V487" i="5"/>
  <c r="E487" i="5"/>
  <c r="X487" i="5" s="1"/>
  <c r="V488" i="5"/>
  <c r="E488" i="5" s="1"/>
  <c r="X488" i="5" s="1"/>
  <c r="V489" i="5"/>
  <c r="E489" i="5"/>
  <c r="X489" i="5" s="1"/>
  <c r="V490" i="5"/>
  <c r="E490" i="5"/>
  <c r="X490" i="5" s="1"/>
  <c r="V491" i="5"/>
  <c r="E491" i="5"/>
  <c r="X491" i="5" s="1"/>
  <c r="V492" i="5"/>
  <c r="E492" i="5"/>
  <c r="X492" i="5" s="1"/>
  <c r="V493" i="5"/>
  <c r="E493" i="5"/>
  <c r="X493" i="5" s="1"/>
  <c r="V494" i="5"/>
  <c r="V495" i="5"/>
  <c r="E495" i="5"/>
  <c r="X495" i="5" s="1"/>
  <c r="V496" i="5"/>
  <c r="E496" i="5" s="1"/>
  <c r="X496" i="5" s="1"/>
  <c r="V497" i="5"/>
  <c r="E497" i="5"/>
  <c r="X497" i="5" s="1"/>
  <c r="V498" i="5"/>
  <c r="E498" i="5"/>
  <c r="X498" i="5" s="1"/>
  <c r="V499" i="5"/>
  <c r="V500" i="5"/>
  <c r="V501" i="5"/>
  <c r="E501" i="5"/>
  <c r="X501" i="5" s="1"/>
  <c r="V502" i="5"/>
  <c r="E502" i="5" s="1"/>
  <c r="X502" i="5" s="1"/>
  <c r="V503" i="5"/>
  <c r="V504" i="5"/>
  <c r="V505" i="5"/>
  <c r="E505" i="5" s="1"/>
  <c r="X505" i="5" s="1"/>
  <c r="V506" i="5"/>
  <c r="E506" i="5" s="1"/>
  <c r="X506" i="5" s="1"/>
  <c r="V507" i="5"/>
  <c r="E507" i="5"/>
  <c r="X507" i="5" s="1"/>
  <c r="V508" i="5"/>
  <c r="E508" i="5" s="1"/>
  <c r="X508" i="5" s="1"/>
  <c r="V509" i="5"/>
  <c r="E509" i="5" s="1"/>
  <c r="X509" i="5" s="1"/>
  <c r="V510" i="5"/>
  <c r="E510" i="5"/>
  <c r="X510" i="5" s="1"/>
  <c r="V511" i="5"/>
  <c r="E511" i="5" s="1"/>
  <c r="X511" i="5" s="1"/>
  <c r="V512" i="5"/>
  <c r="E512" i="5" s="1"/>
  <c r="X512" i="5" s="1"/>
  <c r="V513" i="5"/>
  <c r="E513" i="5"/>
  <c r="X513" i="5" s="1"/>
  <c r="V514" i="5"/>
  <c r="E514" i="5"/>
  <c r="X514" i="5" s="1"/>
  <c r="V515" i="5"/>
  <c r="V516" i="5"/>
  <c r="V517" i="5"/>
  <c r="E517" i="5"/>
  <c r="X517" i="5" s="1"/>
  <c r="V518" i="5"/>
  <c r="E518" i="5" s="1"/>
  <c r="X518" i="5" s="1"/>
  <c r="V519" i="5"/>
  <c r="E519" i="5"/>
  <c r="X519" i="5" s="1"/>
  <c r="V520" i="5"/>
  <c r="V521" i="5"/>
  <c r="E521" i="5"/>
  <c r="X521" i="5" s="1"/>
  <c r="V522" i="5"/>
  <c r="E522" i="5"/>
  <c r="X522" i="5" s="1"/>
  <c r="V523" i="5"/>
  <c r="V524" i="5"/>
  <c r="E524" i="5"/>
  <c r="X524" i="5" s="1"/>
  <c r="V525" i="5"/>
  <c r="E525" i="5" s="1"/>
  <c r="X525" i="5" s="1"/>
  <c r="V526" i="5"/>
  <c r="E526" i="5"/>
  <c r="X526" i="5" s="1"/>
  <c r="V527" i="5"/>
  <c r="E527" i="5"/>
  <c r="X527" i="5" s="1"/>
  <c r="V528" i="5"/>
  <c r="E528" i="5" s="1"/>
  <c r="X528" i="5" s="1"/>
  <c r="V529" i="5"/>
  <c r="E529" i="5" s="1"/>
  <c r="X529" i="5" s="1"/>
  <c r="V530" i="5"/>
  <c r="E530" i="5"/>
  <c r="X530" i="5" s="1"/>
  <c r="V531" i="5"/>
  <c r="E531" i="5" s="1"/>
  <c r="X531" i="5" s="1"/>
  <c r="V532" i="5"/>
  <c r="E532" i="5"/>
  <c r="X532" i="5" s="1"/>
  <c r="V533" i="5"/>
  <c r="E533" i="5"/>
  <c r="X533" i="5" s="1"/>
  <c r="V534" i="5"/>
  <c r="E534" i="5" s="1"/>
  <c r="X534" i="5" s="1"/>
  <c r="V535" i="5"/>
  <c r="E535" i="5" s="1"/>
  <c r="X535" i="5" s="1"/>
  <c r="V536" i="5"/>
  <c r="E536" i="5"/>
  <c r="X536" i="5" s="1"/>
  <c r="V537" i="5"/>
  <c r="E537" i="5"/>
  <c r="X537" i="5" s="1"/>
  <c r="V538" i="5"/>
  <c r="E538" i="5" s="1"/>
  <c r="X538" i="5" s="1"/>
  <c r="V539" i="5"/>
  <c r="E539" i="5"/>
  <c r="X539" i="5" s="1"/>
  <c r="V540" i="5"/>
  <c r="E540" i="5"/>
  <c r="X540" i="5" s="1"/>
  <c r="V541" i="5"/>
  <c r="E541" i="5"/>
  <c r="X541" i="5" s="1"/>
  <c r="V542" i="5"/>
  <c r="E542" i="5" s="1"/>
  <c r="X542" i="5" s="1"/>
  <c r="V543" i="5"/>
  <c r="E543" i="5" s="1"/>
  <c r="X543" i="5" s="1"/>
  <c r="V544" i="5"/>
  <c r="E544" i="5"/>
  <c r="X544" i="5" s="1"/>
  <c r="V545" i="5"/>
  <c r="E545" i="5"/>
  <c r="X545" i="5" s="1"/>
  <c r="V546" i="5"/>
  <c r="E546" i="5" s="1"/>
  <c r="X546" i="5" s="1"/>
  <c r="V547" i="5"/>
  <c r="V548" i="5"/>
  <c r="V549" i="5"/>
  <c r="E549" i="5"/>
  <c r="X549" i="5" s="1"/>
  <c r="V550" i="5"/>
  <c r="V551" i="5"/>
  <c r="V552" i="5"/>
  <c r="V553" i="5"/>
  <c r="E553" i="5"/>
  <c r="X553" i="5" s="1"/>
  <c r="V554" i="5"/>
  <c r="E554" i="5" s="1"/>
  <c r="X554" i="5" s="1"/>
  <c r="V555" i="5"/>
  <c r="E555" i="5" s="1"/>
  <c r="X555" i="5" s="1"/>
  <c r="V556" i="5"/>
  <c r="V557" i="5"/>
  <c r="E557" i="5"/>
  <c r="X557" i="5" s="1"/>
  <c r="V558" i="5"/>
  <c r="V559" i="5"/>
  <c r="V560" i="5"/>
  <c r="V561" i="5"/>
  <c r="E561" i="5" s="1"/>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s="1"/>
  <c r="X579" i="5" s="1"/>
  <c r="V580" i="5"/>
  <c r="E580" i="5"/>
  <c r="X580" i="5" s="1"/>
  <c r="V581" i="5"/>
  <c r="E581" i="5"/>
  <c r="X581" i="5" s="1"/>
  <c r="V582" i="5"/>
  <c r="V583" i="5"/>
  <c r="E583" i="5"/>
  <c r="X583" i="5" s="1"/>
  <c r="V584" i="5"/>
  <c r="V585" i="5"/>
  <c r="E585" i="5" s="1"/>
  <c r="X585" i="5" s="1"/>
  <c r="V586" i="5"/>
  <c r="V587" i="5"/>
  <c r="V588" i="5"/>
  <c r="E588" i="5"/>
  <c r="X588" i="5" s="1"/>
  <c r="V589" i="5"/>
  <c r="V590" i="5"/>
  <c r="V591" i="5"/>
  <c r="E591" i="5"/>
  <c r="X591" i="5" s="1"/>
  <c r="V592" i="5"/>
  <c r="V593" i="5"/>
  <c r="V594" i="5"/>
  <c r="V595" i="5"/>
  <c r="E595" i="5" s="1"/>
  <c r="X595" i="5" s="1"/>
  <c r="V596" i="5"/>
  <c r="E596" i="5" s="1"/>
  <c r="X596" i="5" s="1"/>
  <c r="V597" i="5"/>
  <c r="E597" i="5"/>
  <c r="X597" i="5" s="1"/>
  <c r="V598" i="5"/>
  <c r="V599" i="5"/>
  <c r="E599" i="5"/>
  <c r="X599" i="5" s="1"/>
  <c r="V600" i="5"/>
  <c r="V601" i="5"/>
  <c r="E601" i="5" s="1"/>
  <c r="X601" i="5" s="1"/>
  <c r="V602" i="5"/>
  <c r="E602" i="5"/>
  <c r="X602" i="5" s="1"/>
  <c r="V603" i="5"/>
  <c r="E603" i="5"/>
  <c r="X603" i="5" s="1"/>
  <c r="V604" i="5"/>
  <c r="V605" i="5"/>
  <c r="E605" i="5" s="1"/>
  <c r="X605" i="5" s="1"/>
  <c r="V606" i="5"/>
  <c r="V607" i="5"/>
  <c r="E607" i="5" s="1"/>
  <c r="X607" i="5" s="1"/>
  <c r="V608" i="5"/>
  <c r="E608" i="5"/>
  <c r="X608" i="5" s="1"/>
  <c r="V609" i="5"/>
  <c r="E609" i="5"/>
  <c r="X609" i="5" s="1"/>
  <c r="V610" i="5"/>
  <c r="V611" i="5"/>
  <c r="E611" i="5" s="1"/>
  <c r="X611" i="5" s="1"/>
  <c r="V612" i="5"/>
  <c r="V613" i="5"/>
  <c r="E613" i="5" s="1"/>
  <c r="X613" i="5" s="1"/>
  <c r="V614" i="5"/>
  <c r="V615" i="5"/>
  <c r="E615" i="5" s="1"/>
  <c r="X615" i="5" s="1"/>
  <c r="V616" i="5"/>
  <c r="V617" i="5"/>
  <c r="V618" i="5"/>
  <c r="V619" i="5"/>
  <c r="E619" i="5"/>
  <c r="X619" i="5" s="1"/>
  <c r="V620" i="5"/>
  <c r="V621" i="5"/>
  <c r="E621" i="5" s="1"/>
  <c r="X621" i="5" s="1"/>
  <c r="V622" i="5"/>
  <c r="V623" i="5"/>
  <c r="E623" i="5" s="1"/>
  <c r="X623" i="5" s="1"/>
  <c r="V624" i="5"/>
  <c r="V625" i="5"/>
  <c r="E625" i="5" s="1"/>
  <c r="X625" i="5" s="1"/>
  <c r="V626" i="5"/>
  <c r="V627" i="5"/>
  <c r="E627" i="5" s="1"/>
  <c r="X627" i="5" s="1"/>
  <c r="V628" i="5"/>
  <c r="V629" i="5"/>
  <c r="V630" i="5"/>
  <c r="V631" i="5"/>
  <c r="E631" i="5" s="1"/>
  <c r="X631" i="5" s="1"/>
  <c r="V632" i="5"/>
  <c r="V633" i="5"/>
  <c r="E633" i="5" s="1"/>
  <c r="X633" i="5" s="1"/>
  <c r="V634" i="5"/>
  <c r="E634" i="5"/>
  <c r="X634" i="5" s="1"/>
  <c r="V635" i="5"/>
  <c r="E635" i="5"/>
  <c r="X635" i="5" s="1"/>
  <c r="V636" i="5"/>
  <c r="V637" i="5"/>
  <c r="E637" i="5"/>
  <c r="X637" i="5" s="1"/>
  <c r="V638" i="5"/>
  <c r="V639" i="5"/>
  <c r="E639" i="5" s="1"/>
  <c r="X639" i="5" s="1"/>
  <c r="V640" i="5"/>
  <c r="E640" i="5" s="1"/>
  <c r="X640" i="5" s="1"/>
  <c r="V641" i="5"/>
  <c r="E641" i="5"/>
  <c r="X641" i="5" s="1"/>
  <c r="V642" i="5"/>
  <c r="V643" i="5"/>
  <c r="E643" i="5"/>
  <c r="X643" i="5" s="1"/>
  <c r="V644" i="5"/>
  <c r="V645" i="5"/>
  <c r="E645" i="5"/>
  <c r="X645" i="5" s="1"/>
  <c r="V646" i="5"/>
  <c r="V647" i="5"/>
  <c r="E647" i="5" s="1"/>
  <c r="X647" i="5" s="1"/>
  <c r="V648" i="5"/>
  <c r="E648" i="5"/>
  <c r="X648" i="5" s="1"/>
  <c r="V649" i="5"/>
  <c r="V650" i="5"/>
  <c r="E650" i="5"/>
  <c r="X650" i="5" s="1"/>
  <c r="V651" i="5"/>
  <c r="E651" i="5" s="1"/>
  <c r="X651" i="5" s="1"/>
  <c r="V652" i="5"/>
  <c r="V653" i="5"/>
  <c r="E653" i="5" s="1"/>
  <c r="X653" i="5" s="1"/>
  <c r="V654" i="5"/>
  <c r="V655" i="5"/>
  <c r="E655" i="5"/>
  <c r="X655" i="5" s="1"/>
  <c r="V656" i="5"/>
  <c r="V657" i="5"/>
  <c r="E657" i="5"/>
  <c r="X657" i="5" s="1"/>
  <c r="V658" i="5"/>
  <c r="V659" i="5"/>
  <c r="E659" i="5"/>
  <c r="X659" i="5" s="1"/>
  <c r="V660" i="5"/>
  <c r="V661" i="5"/>
  <c r="V662" i="5"/>
  <c r="V663" i="5"/>
  <c r="E663" i="5" s="1"/>
  <c r="X663" i="5" s="1"/>
  <c r="V664" i="5"/>
  <c r="V665" i="5"/>
  <c r="E665" i="5"/>
  <c r="X665" i="5" s="1"/>
  <c r="V666" i="5"/>
  <c r="V667" i="5"/>
  <c r="E667" i="5"/>
  <c r="X667" i="5" s="1"/>
  <c r="V668" i="5"/>
  <c r="V669" i="5"/>
  <c r="E669" i="5"/>
  <c r="X669" i="5" s="1"/>
  <c r="V670" i="5"/>
  <c r="E670" i="5" s="1"/>
  <c r="X670" i="5" s="1"/>
  <c r="V671" i="5"/>
  <c r="E671" i="5" s="1"/>
  <c r="X671" i="5" s="1"/>
  <c r="V672" i="5"/>
  <c r="V673" i="5"/>
  <c r="E673" i="5"/>
  <c r="X673" i="5" s="1"/>
  <c r="V674" i="5"/>
  <c r="V675" i="5"/>
  <c r="E675" i="5"/>
  <c r="X675" i="5" s="1"/>
  <c r="V676" i="5"/>
  <c r="V677" i="5"/>
  <c r="E677" i="5"/>
  <c r="X677" i="5" s="1"/>
  <c r="V678" i="5"/>
  <c r="V679" i="5"/>
  <c r="E679" i="5" s="1"/>
  <c r="X679" i="5" s="1"/>
  <c r="V680" i="5"/>
  <c r="V681" i="5"/>
  <c r="V682" i="5"/>
  <c r="V683" i="5"/>
  <c r="V684" i="5"/>
  <c r="E684" i="5"/>
  <c r="X684" i="5" s="1"/>
  <c r="V685" i="5"/>
  <c r="V686" i="5"/>
  <c r="V687" i="5"/>
  <c r="E687" i="5" s="1"/>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s="1"/>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s="1"/>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s="1"/>
  <c r="X775" i="5" s="1"/>
  <c r="V776" i="5"/>
  <c r="V777" i="5"/>
  <c r="V778" i="5"/>
  <c r="V779" i="5"/>
  <c r="V780" i="5"/>
  <c r="V781" i="5"/>
  <c r="V782" i="5"/>
  <c r="V783" i="5"/>
  <c r="V784" i="5"/>
  <c r="V785" i="5"/>
  <c r="V786" i="5"/>
  <c r="V787" i="5"/>
  <c r="V788" i="5"/>
  <c r="V789" i="5"/>
  <c r="V790" i="5"/>
  <c r="V791" i="5"/>
  <c r="V792" i="5"/>
  <c r="V793" i="5"/>
  <c r="V794" i="5"/>
  <c r="E794" i="5" s="1"/>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s="1"/>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s="1"/>
  <c r="X837" i="5" s="1"/>
  <c r="V838" i="5"/>
  <c r="V839" i="5"/>
  <c r="E839" i="5" s="1"/>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s="1"/>
  <c r="X854" i="5" s="1"/>
  <c r="V855" i="5"/>
  <c r="V856" i="5"/>
  <c r="V857" i="5"/>
  <c r="V858" i="5"/>
  <c r="E858" i="5"/>
  <c r="X858" i="5" s="1"/>
  <c r="V859" i="5"/>
  <c r="E859" i="5" s="1"/>
  <c r="X859" i="5" s="1"/>
  <c r="V860" i="5"/>
  <c r="V861" i="5"/>
  <c r="V862" i="5"/>
  <c r="V863" i="5"/>
  <c r="E863" i="5"/>
  <c r="X863" i="5" s="1"/>
  <c r="V864" i="5"/>
  <c r="V865" i="5"/>
  <c r="V866" i="5"/>
  <c r="E866" i="5"/>
  <c r="X866" i="5" s="1"/>
  <c r="V867" i="5"/>
  <c r="V868" i="5"/>
  <c r="E868" i="5" s="1"/>
  <c r="X868" i="5" s="1"/>
  <c r="V869" i="5"/>
  <c r="V870" i="5"/>
  <c r="E870" i="5" s="1"/>
  <c r="X870" i="5" s="1"/>
  <c r="V871" i="5"/>
  <c r="E871" i="5"/>
  <c r="X871" i="5" s="1"/>
  <c r="V872" i="5"/>
  <c r="V873" i="5"/>
  <c r="V874" i="5"/>
  <c r="E874" i="5" s="1"/>
  <c r="X874" i="5" s="1"/>
  <c r="V875" i="5"/>
  <c r="E875" i="5"/>
  <c r="X875" i="5" s="1"/>
  <c r="V876" i="5"/>
  <c r="V877" i="5"/>
  <c r="V878" i="5"/>
  <c r="V879" i="5"/>
  <c r="E879" i="5" s="1"/>
  <c r="X879" i="5" s="1"/>
  <c r="V880" i="5"/>
  <c r="V881" i="5"/>
  <c r="V882" i="5"/>
  <c r="E882" i="5"/>
  <c r="X882" i="5" s="1"/>
  <c r="V883" i="5"/>
  <c r="E883" i="5"/>
  <c r="X883" i="5" s="1"/>
  <c r="V884" i="5"/>
  <c r="E884" i="5"/>
  <c r="X884" i="5" s="1"/>
  <c r="V885" i="5"/>
  <c r="V886" i="5"/>
  <c r="V887" i="5"/>
  <c r="E887" i="5"/>
  <c r="X887" i="5" s="1"/>
  <c r="V888" i="5"/>
  <c r="E888" i="5" s="1"/>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s="1"/>
  <c r="X911" i="5" s="1"/>
  <c r="V912" i="5"/>
  <c r="E912" i="5"/>
  <c r="X912" i="5" s="1"/>
  <c r="V913" i="5"/>
  <c r="V914" i="5"/>
  <c r="E914" i="5"/>
  <c r="X914" i="5" s="1"/>
  <c r="V915" i="5"/>
  <c r="E915" i="5" s="1"/>
  <c r="X915" i="5" s="1"/>
  <c r="V916" i="5"/>
  <c r="E916" i="5"/>
  <c r="X916" i="5" s="1"/>
  <c r="V917" i="5"/>
  <c r="V918" i="5"/>
  <c r="E918" i="5"/>
  <c r="X918" i="5" s="1"/>
  <c r="V919" i="5"/>
  <c r="V920" i="5"/>
  <c r="V921" i="5"/>
  <c r="V922" i="5"/>
  <c r="V923" i="5"/>
  <c r="E923" i="5" s="1"/>
  <c r="X923" i="5" s="1"/>
  <c r="V924" i="5"/>
  <c r="V925" i="5"/>
  <c r="V926" i="5"/>
  <c r="V927" i="5"/>
  <c r="E927" i="5"/>
  <c r="X927" i="5" s="1"/>
  <c r="V928" i="5"/>
  <c r="E928" i="5" s="1"/>
  <c r="X928" i="5" s="1"/>
  <c r="V929" i="5"/>
  <c r="V930" i="5"/>
  <c r="E930" i="5" s="1"/>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s="1"/>
  <c r="X956" i="5" s="1"/>
  <c r="V957" i="5"/>
  <c r="V958" i="5"/>
  <c r="V959" i="5"/>
  <c r="V960" i="5"/>
  <c r="E960" i="5"/>
  <c r="X960" i="5" s="1"/>
  <c r="V961" i="5"/>
  <c r="V962" i="5"/>
  <c r="V963" i="5"/>
  <c r="V964" i="5"/>
  <c r="E964" i="5"/>
  <c r="X964" i="5" s="1"/>
  <c r="V965" i="5"/>
  <c r="V966" i="5"/>
  <c r="V967" i="5"/>
  <c r="V968" i="5"/>
  <c r="E968" i="5" s="1"/>
  <c r="X968" i="5" s="1"/>
  <c r="V969" i="5"/>
  <c r="V970" i="5"/>
  <c r="E970" i="5"/>
  <c r="X970" i="5" s="1"/>
  <c r="V971" i="5"/>
  <c r="V972" i="5"/>
  <c r="E972" i="5"/>
  <c r="X972" i="5" s="1"/>
  <c r="V973" i="5"/>
  <c r="V974" i="5"/>
  <c r="V975" i="5"/>
  <c r="V976" i="5"/>
  <c r="E976" i="5" s="1"/>
  <c r="X976" i="5" s="1"/>
  <c r="V977" i="5"/>
  <c r="V978" i="5"/>
  <c r="V979" i="5"/>
  <c r="E979" i="5"/>
  <c r="X979" i="5" s="1"/>
  <c r="V980" i="5"/>
  <c r="E980" i="5"/>
  <c r="X980" i="5" s="1"/>
  <c r="V981" i="5"/>
  <c r="V982" i="5"/>
  <c r="V983" i="5"/>
  <c r="E983" i="5" s="1"/>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s="1"/>
  <c r="X996" i="5" s="1"/>
  <c r="V997" i="5"/>
  <c r="V998" i="5"/>
  <c r="V999" i="5"/>
  <c r="V1000" i="5"/>
  <c r="V1001" i="5"/>
  <c r="V1002" i="5"/>
  <c r="V1003" i="5"/>
  <c r="E1003" i="5"/>
  <c r="X1003" i="5" s="1"/>
  <c r="V1004" i="5"/>
  <c r="E1004" i="5" s="1"/>
  <c r="X1004" i="5" s="1"/>
  <c r="V1005" i="5"/>
  <c r="V1006" i="5"/>
  <c r="V1007" i="5"/>
  <c r="V1008" i="5"/>
  <c r="E1008" i="5"/>
  <c r="X1008" i="5" s="1"/>
  <c r="V1009" i="5"/>
  <c r="V1010" i="5"/>
  <c r="V1011" i="5"/>
  <c r="V1012" i="5"/>
  <c r="E1012" i="5"/>
  <c r="X1012" i="5" s="1"/>
  <c r="V1013" i="5"/>
  <c r="V1014" i="5"/>
  <c r="V1015" i="5"/>
  <c r="E1015" i="5" s="1"/>
  <c r="X1015" i="5" s="1"/>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s="1"/>
  <c r="B62" i="6"/>
  <c r="G62" i="6" s="1"/>
  <c r="B60" i="6"/>
  <c r="G60" i="6" s="1"/>
  <c r="B59" i="6"/>
  <c r="G59" i="6" s="1"/>
  <c r="B58" i="6"/>
  <c r="G58" i="6" s="1"/>
  <c r="B57" i="6"/>
  <c r="G57" i="6" s="1"/>
  <c r="B56" i="6"/>
  <c r="G56" i="6"/>
  <c r="B55" i="6"/>
  <c r="G55" i="6"/>
  <c r="B54" i="6"/>
  <c r="G54" i="6"/>
  <c r="B17" i="6"/>
  <c r="B16" i="6"/>
  <c r="B15" i="6"/>
  <c r="B14" i="6"/>
  <c r="G14" i="6"/>
  <c r="H14" i="6" s="1"/>
  <c r="H13" i="6"/>
  <c r="B12" i="6"/>
  <c r="G12" i="6" s="1"/>
  <c r="H12" i="6" s="1"/>
  <c r="D12" i="6" s="1"/>
  <c r="B11" i="6"/>
  <c r="G11" i="6" s="1"/>
  <c r="H11" i="6" s="1"/>
  <c r="D11" i="6" s="1"/>
  <c r="B8" i="6"/>
  <c r="G8" i="6"/>
  <c r="H8" i="6"/>
  <c r="D8" i="6" s="1"/>
  <c r="B7" i="6"/>
  <c r="G7" i="6" s="1"/>
  <c r="H7" i="6" s="1"/>
  <c r="D7" i="6" s="1"/>
  <c r="B6" i="6"/>
  <c r="G6" i="6"/>
  <c r="B5" i="6"/>
  <c r="F6" i="6" s="1"/>
  <c r="H6" i="6" s="1"/>
  <c r="B4" i="6"/>
  <c r="G4" i="6"/>
  <c r="H4" i="6" s="1"/>
  <c r="D4" i="6" s="1"/>
  <c r="S2492" i="5"/>
  <c r="B90" i="4"/>
  <c r="H67" i="4"/>
  <c r="P47" i="4"/>
  <c r="P46" i="4"/>
  <c r="P45" i="4"/>
  <c r="B45" i="4" s="1"/>
  <c r="A30" i="6" s="1"/>
  <c r="P44" i="4"/>
  <c r="P43" i="4"/>
  <c r="Q43" i="4" s="1"/>
  <c r="P41" i="4"/>
  <c r="P40" i="4"/>
  <c r="P39" i="4"/>
  <c r="B39" i="4" s="1"/>
  <c r="B69" i="4" s="1"/>
  <c r="A50" i="6" s="1"/>
  <c r="P38" i="4"/>
  <c r="B38" i="4" s="1"/>
  <c r="B68" i="4" s="1"/>
  <c r="A49" i="6" s="1"/>
  <c r="P37" i="4"/>
  <c r="Q37" i="4" s="1"/>
  <c r="P35" i="4"/>
  <c r="P34" i="4"/>
  <c r="P33" i="4"/>
  <c r="P32" i="4"/>
  <c r="P31" i="4"/>
  <c r="Q31" i="4" s="1"/>
  <c r="P29" i="4"/>
  <c r="P28" i="4"/>
  <c r="P27" i="4"/>
  <c r="B27" i="4" s="1"/>
  <c r="B33" i="4" s="1"/>
  <c r="A20" i="6" s="1"/>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F64" i="6"/>
  <c r="G5" i="6"/>
  <c r="H5" i="6"/>
  <c r="D5" i="6" s="1"/>
  <c r="G17" i="6"/>
  <c r="H17" i="6"/>
  <c r="G15" i="6"/>
  <c r="H15" i="6" s="1"/>
  <c r="B20" i="6"/>
  <c r="F25" i="6" s="1"/>
  <c r="B21" i="6"/>
  <c r="B51" i="6"/>
  <c r="G51" i="6"/>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s="1"/>
  <c r="B41" i="6"/>
  <c r="G41" i="6" s="1"/>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46" i="6" s="1"/>
  <c r="H46" i="6" s="1"/>
  <c r="D46" i="6" s="1"/>
  <c r="B52" i="6"/>
  <c r="G52" i="6"/>
  <c r="B37" i="6"/>
  <c r="G37" i="6"/>
  <c r="B42" i="6"/>
  <c r="G42" i="6" s="1"/>
  <c r="B40" i="6"/>
  <c r="G40" i="6" s="1"/>
  <c r="B50" i="6"/>
  <c r="G50" i="6" s="1"/>
  <c r="B25" i="6"/>
  <c r="G25" i="6" s="1"/>
  <c r="B35" i="6"/>
  <c r="G35" i="6" s="1"/>
  <c r="B39" i="6"/>
  <c r="G39" i="6" s="1"/>
  <c r="F24" i="6"/>
  <c r="F65" i="6" s="1"/>
  <c r="B44" i="6"/>
  <c r="G44" i="6"/>
  <c r="G32" i="6"/>
  <c r="B49" i="6"/>
  <c r="G49" i="6"/>
  <c r="B34" i="6"/>
  <c r="G34" i="6" s="1"/>
  <c r="B29" i="6"/>
  <c r="G29" i="6"/>
  <c r="B24" i="6"/>
  <c r="G24" i="6" s="1"/>
  <c r="H24" i="6" s="1"/>
  <c r="D24" i="6" s="1"/>
  <c r="G19" i="6"/>
  <c r="H19" i="6"/>
  <c r="G22" i="6"/>
  <c r="H22" i="6" s="1"/>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H21" i="6" s="1"/>
  <c r="D21" i="6" s="1"/>
  <c r="B36" i="6"/>
  <c r="G36" i="6"/>
  <c r="G20" i="6"/>
  <c r="H20" i="6"/>
  <c r="D20" i="6" s="1"/>
  <c r="B45" i="6"/>
  <c r="G45" i="6" s="1"/>
  <c r="D17" i="6"/>
  <c r="B27" i="6"/>
  <c r="G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36" i="6"/>
  <c r="H36" i="6"/>
  <c r="D36" i="6" s="1"/>
  <c r="F51" i="6"/>
  <c r="H51" i="6" s="1"/>
  <c r="D51" i="6" s="1"/>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B65" i="4"/>
  <c r="A47" i="6" s="1"/>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F34" i="6"/>
  <c r="H34" i="6" s="1"/>
  <c r="D34" i="6" s="1"/>
  <c r="F39" i="6"/>
  <c r="H39" i="6" s="1"/>
  <c r="D39" i="6" s="1"/>
  <c r="F49" i="6"/>
  <c r="H49" i="6"/>
  <c r="D49" i="6" s="1"/>
  <c r="D19" i="6"/>
  <c r="I27" i="5"/>
  <c r="E27" i="5"/>
  <c r="X27" i="5" s="1"/>
  <c r="F43" i="5"/>
  <c r="E43" i="5"/>
  <c r="X43" i="5" s="1"/>
  <c r="H87" i="5"/>
  <c r="E87" i="5"/>
  <c r="X87" i="5" s="1"/>
  <c r="F103" i="5"/>
  <c r="E103" i="5"/>
  <c r="X103" i="5" s="1"/>
  <c r="I175" i="5"/>
  <c r="E175" i="5"/>
  <c r="X175" i="5" s="1"/>
  <c r="X19" i="5"/>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G209" i="5"/>
  <c r="R379" i="5"/>
  <c r="E379" i="5"/>
  <c r="X379" i="5" s="1"/>
  <c r="H423" i="5"/>
  <c r="E423" i="5"/>
  <c r="X423" i="5" s="1"/>
  <c r="X64" i="5"/>
  <c r="X68" i="5"/>
  <c r="X40" i="5"/>
  <c r="X52" i="5"/>
  <c r="X72"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R6" i="5"/>
  <c r="X6" i="5"/>
  <c r="R20" i="5"/>
  <c r="R21"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AB7" i="5"/>
  <c r="AB8" i="5"/>
  <c r="AB9" i="5"/>
  <c r="AB10" i="5"/>
  <c r="S10" i="5"/>
  <c r="AB11" i="5"/>
  <c r="AB12" i="5"/>
  <c r="AB13" i="5"/>
  <c r="AB14" i="5"/>
  <c r="AB15" i="5"/>
  <c r="AB16" i="5"/>
  <c r="AB17" i="5"/>
  <c r="AB18" i="5"/>
  <c r="AB22" i="5"/>
  <c r="AB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F2480" i="5" s="1"/>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3" i="5"/>
  <c r="R14" i="5"/>
  <c r="R15" i="5"/>
  <c r="R16" i="5"/>
  <c r="R17" i="5"/>
  <c r="R18" i="5"/>
  <c r="R19" i="5"/>
  <c r="R22" i="5"/>
  <c r="R23"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34" i="4"/>
  <c r="A21" i="6" s="1"/>
  <c r="A16" i="6"/>
  <c r="D74" i="4"/>
  <c r="E209" i="5"/>
  <c r="X209" i="5" s="1"/>
  <c r="J209" i="5"/>
  <c r="R209" i="5"/>
  <c r="F209" i="5"/>
  <c r="H209" i="5"/>
  <c r="I209" i="5"/>
  <c r="R5" i="5"/>
  <c r="X5" i="5"/>
  <c r="G68" i="6"/>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G2480" i="5"/>
  <c r="R2480" i="5"/>
  <c r="E2480" i="5"/>
  <c r="X2480" i="5" s="1"/>
  <c r="G65" i="6"/>
  <c r="G67" i="6"/>
  <c r="G66" i="6"/>
  <c r="S5" i="5"/>
  <c r="S9" i="5"/>
  <c r="S17" i="5"/>
  <c r="S24" i="5"/>
  <c r="S15" i="5"/>
  <c r="S22" i="5"/>
  <c r="S18" i="5"/>
  <c r="S19" i="5"/>
  <c r="S8" i="5"/>
  <c r="S12" i="5"/>
  <c r="S16" i="5"/>
  <c r="S23" i="5"/>
  <c r="S21" i="5"/>
  <c r="S14" i="5"/>
  <c r="T10" i="5"/>
  <c r="S11" i="5"/>
  <c r="T6" i="5"/>
  <c r="S13" i="5"/>
  <c r="S20" i="5"/>
  <c r="S7" i="5"/>
  <c r="G64" i="6" a="1"/>
  <c r="B64" i="4" l="1"/>
  <c r="A46" i="6" s="1"/>
  <c r="A25" i="6"/>
  <c r="B63" i="4"/>
  <c r="A45" i="6" s="1"/>
  <c r="C17" i="6"/>
  <c r="H27" i="6"/>
  <c r="D27" i="6" s="1"/>
  <c r="F52" i="6"/>
  <c r="H52" i="6" s="1"/>
  <c r="D52" i="6" s="1"/>
  <c r="F68" i="6"/>
  <c r="F32" i="6"/>
  <c r="H32" i="6" s="1"/>
  <c r="D32" i="6" s="1"/>
  <c r="F42" i="6"/>
  <c r="H42" i="6" s="1"/>
  <c r="D42" i="6" s="1"/>
  <c r="F47" i="6"/>
  <c r="H47" i="6" s="1"/>
  <c r="D47" i="6" s="1"/>
  <c r="F37" i="6"/>
  <c r="H37" i="6" s="1"/>
  <c r="D37" i="6" s="1"/>
  <c r="D22" i="6"/>
  <c r="K68" i="6"/>
  <c r="H68" i="6"/>
  <c r="C42" i="6"/>
  <c r="C32" i="6"/>
  <c r="B70" i="4"/>
  <c r="A51" i="6" s="1"/>
  <c r="C22" i="6"/>
  <c r="C27" i="6"/>
  <c r="K67" i="6"/>
  <c r="C16" i="6"/>
  <c r="D16" i="6"/>
  <c r="C46" i="6"/>
  <c r="B58" i="4"/>
  <c r="A41" i="6" s="1"/>
  <c r="F67" i="6"/>
  <c r="H67" i="6" s="1"/>
  <c r="C41" i="6"/>
  <c r="C31" i="6"/>
  <c r="C36" i="6"/>
  <c r="C21" i="6"/>
  <c r="F41" i="6"/>
  <c r="H41" i="6" s="1"/>
  <c r="D41" i="6" s="1"/>
  <c r="C51" i="6"/>
  <c r="A26" i="6"/>
  <c r="H26" i="6"/>
  <c r="D26" i="6" s="1"/>
  <c r="C8" i="6"/>
  <c r="F45" i="6"/>
  <c r="H45" i="6" s="1"/>
  <c r="D45" i="6" s="1"/>
  <c r="F30" i="6"/>
  <c r="H30" i="6" s="1"/>
  <c r="D30" i="6" s="1"/>
  <c r="H25" i="6"/>
  <c r="D25" i="6" s="1"/>
  <c r="F35" i="6"/>
  <c r="H35" i="6" s="1"/>
  <c r="D35" i="6" s="1"/>
  <c r="F40" i="6"/>
  <c r="H40" i="6" s="1"/>
  <c r="D40" i="6" s="1"/>
  <c r="F66" i="6"/>
  <c r="H66" i="6" s="1"/>
  <c r="F50" i="6"/>
  <c r="H50" i="6" s="1"/>
  <c r="D50" i="6" s="1"/>
  <c r="F54" i="6"/>
  <c r="D15" i="6"/>
  <c r="K66" i="6"/>
  <c r="D37" i="4"/>
  <c r="B59" i="4"/>
  <c r="A42" i="6" s="1"/>
  <c r="C40" i="6"/>
  <c r="D61" i="4"/>
  <c r="B71" i="4"/>
  <c r="A52" i="6" s="1"/>
  <c r="C35" i="6"/>
  <c r="C30" i="6"/>
  <c r="C25" i="6"/>
  <c r="C20" i="6"/>
  <c r="C15" i="6"/>
  <c r="B83" i="4"/>
  <c r="A59" i="6" s="1"/>
  <c r="B79" i="4"/>
  <c r="A57" i="6" s="1"/>
  <c r="B77" i="4"/>
  <c r="A55" i="6" s="1"/>
  <c r="B31" i="4"/>
  <c r="A18" i="6" s="1"/>
  <c r="B87" i="4"/>
  <c r="A62" i="6" s="1"/>
  <c r="B75" i="4"/>
  <c r="A54" i="6" s="1"/>
  <c r="B61" i="4"/>
  <c r="A43" i="6" s="1"/>
  <c r="B49" i="4"/>
  <c r="A33" i="6" s="1"/>
  <c r="B85" i="4"/>
  <c r="A60" i="6" s="1"/>
  <c r="B43" i="4"/>
  <c r="A28" i="6" s="1"/>
  <c r="B37" i="4"/>
  <c r="A23" i="6" s="1"/>
  <c r="B55" i="4"/>
  <c r="A38" i="6" s="1"/>
  <c r="B67" i="4"/>
  <c r="A48" i="6" s="1"/>
  <c r="B81" i="4"/>
  <c r="A58" i="6" s="1"/>
  <c r="B89" i="4"/>
  <c r="A63" i="6" s="1"/>
  <c r="K65" i="6"/>
  <c r="D14" i="6"/>
  <c r="C2" i="6"/>
  <c r="B2" i="6"/>
  <c r="F57" i="6"/>
  <c r="H57" i="6" s="1"/>
  <c r="D57" i="6" s="1"/>
  <c r="C44" i="6"/>
  <c r="F60" i="6"/>
  <c r="H60" i="6" s="1"/>
  <c r="D60" i="6" s="1"/>
  <c r="F63" i="6"/>
  <c r="H63" i="6" s="1"/>
  <c r="D63" i="6" s="1"/>
  <c r="F29" i="6"/>
  <c r="H29" i="6" s="1"/>
  <c r="D29" i="6" s="1"/>
  <c r="F44" i="6"/>
  <c r="H44" i="6" s="1"/>
  <c r="D44" i="6" s="1"/>
  <c r="B32" i="4"/>
  <c r="A19" i="6" s="1"/>
  <c r="C34" i="6"/>
  <c r="C49" i="6"/>
  <c r="H65" i="6"/>
  <c r="F55" i="6"/>
  <c r="C24" i="6"/>
  <c r="C19" i="6"/>
  <c r="C39" i="6"/>
  <c r="C14" i="6"/>
  <c r="B57" i="4"/>
  <c r="A40" i="6" s="1"/>
  <c r="B51" i="4"/>
  <c r="A35" i="6" s="1"/>
  <c r="D67" i="4"/>
  <c r="D49" i="4"/>
  <c r="D55" i="4"/>
  <c r="D31" i="4"/>
  <c r="C12" i="6"/>
  <c r="C10" i="6"/>
  <c r="C9" i="6"/>
  <c r="C7" i="6"/>
  <c r="C11" i="6"/>
  <c r="B62" i="4"/>
  <c r="A44" i="6" s="1"/>
  <c r="C6" i="6"/>
  <c r="D6" i="6"/>
  <c r="B56" i="4"/>
  <c r="A39" i="6" s="1"/>
  <c r="B35" i="4"/>
  <c r="A22" i="6" s="1"/>
  <c r="C5" i="6"/>
  <c r="B50" i="4"/>
  <c r="A34" i="6" s="1"/>
  <c r="G43" i="4"/>
  <c r="A24" i="6"/>
  <c r="G61" i="4"/>
  <c r="G31" i="4"/>
  <c r="G49" i="4"/>
  <c r="G55" i="4"/>
  <c r="G74" i="4"/>
  <c r="G67" i="4"/>
  <c r="C4" i="6"/>
  <c r="C65" i="6"/>
  <c r="D65" i="6"/>
  <c r="C68" i="6"/>
  <c r="D68" i="6"/>
  <c r="J2480" i="5"/>
  <c r="E71" i="5"/>
  <c r="G64" i="6"/>
  <c r="A15" i="6"/>
  <c r="T7" i="5"/>
  <c r="T20" i="5"/>
  <c r="T8" i="5"/>
  <c r="T19" i="5"/>
  <c r="T13" i="5"/>
  <c r="T11" i="5"/>
  <c r="T18" i="5"/>
  <c r="T5" i="5"/>
  <c r="T14" i="5"/>
  <c r="T22" i="5"/>
  <c r="T21" i="5"/>
  <c r="T15" i="5"/>
  <c r="T9" i="5"/>
  <c r="T23" i="5"/>
  <c r="T24" i="5"/>
  <c r="T16" i="5"/>
  <c r="T17" i="5"/>
  <c r="T12" i="5"/>
  <c r="C45" i="6" l="1"/>
  <c r="C47" i="6"/>
  <c r="C60" i="6"/>
  <c r="C52" i="6"/>
  <c r="C37" i="6"/>
  <c r="D67" i="6"/>
  <c r="C67" i="6"/>
  <c r="C26" i="6"/>
  <c r="D66" i="6"/>
  <c r="C66" i="6"/>
  <c r="F58" i="6"/>
  <c r="H58" i="6" s="1"/>
  <c r="F62" i="6"/>
  <c r="H62" i="6" s="1"/>
  <c r="F59" i="6"/>
  <c r="H59" i="6" s="1"/>
  <c r="H54" i="6"/>
  <c r="C50" i="6"/>
  <c r="C63" i="6"/>
  <c r="F56" i="6"/>
  <c r="H56" i="6" s="1"/>
  <c r="H55" i="6"/>
  <c r="C29" i="6"/>
  <c r="C57" i="6"/>
  <c r="X71" i="5"/>
  <c r="G69" i="6" a="1"/>
  <c r="G69" i="6" s="1"/>
  <c r="H69" i="6" s="1"/>
  <c r="B64" i="6"/>
  <c r="H64" i="6"/>
  <c r="D62" i="6" l="1"/>
  <c r="C62" i="6"/>
  <c r="D58" i="6"/>
  <c r="C58" i="6"/>
  <c r="D54" i="6"/>
  <c r="C54" i="6"/>
  <c r="D59" i="6"/>
  <c r="C59" i="6"/>
  <c r="D55" i="6"/>
  <c r="C55" i="6"/>
  <c r="D56" i="6"/>
  <c r="C56" i="6"/>
  <c r="H70" i="6"/>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<sst xmlns="http://schemas.openxmlformats.org/spreadsheetml/2006/main" count="22682" uniqueCount="15874">
  <si>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</si>
  <si>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</si>
  <si>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</si>
  <si>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</si>
  <si>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</si>
  <si>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</si>
  <si>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</si>
  <si>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</si>
  <si>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</si>
  <si>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</si>
  <si>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</si>
  <si>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</si>
  <si>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</si>
  <si>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</si>
  <si>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</si>
  <si>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</si>
  <si>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</si>
  <si>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</si>
  <si>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</si>
  <si>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</si>
  <si>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</si>
  <si>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</si>
  <si>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</si>
  <si>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</si>
  <si>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</si>
  <si>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</si>
  <si>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</si>
  <si>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</si>
  <si>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</si>
  <si>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</si>
  <si>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</si>
  <si>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</si>
  <si>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</si>
  <si>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</si>
  <si>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</si>
  <si>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</si>
  <si>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</si>
  <si>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</si>
  <si>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</si>
  <si>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</si>
  <si>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</si>
  <si>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</si>
  <si>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</si>
  <si>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</si>
  <si>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</si>
  <si>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</si>
  <si>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</si>
  <si>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</si>
  <si>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</si>
  <si>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</si>
  <si>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</si>
  <si>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</si>
  <si>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</si>
  <si>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</si>
  <si>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</si>
  <si>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</si>
  <si>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</si>
  <si>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</si>
  <si>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</si>
  <si>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</si>
  <si>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</si>
  <si>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</si>
  <si>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</si>
  <si>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</si>
  <si>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</si>
  <si>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</si>
  <si>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</si>
  <si>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</si>
  <si>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</si>
  <si>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</si>
  <si>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</si>
  <si>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</si>
  <si>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</si>
  <si>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</si>
  <si>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</si>
  <si>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</si>
  <si>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</si>
  <si>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</si>
  <si>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</si>
  <si>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</si>
  <si>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</si>
  <si>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</si>
  <si>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</si>
  <si>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</si>
  <si>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</si>
  <si>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</si>
  <si>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</si>
  <si>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</si>
  <si>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</si>
  <si>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</si>
  <si>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</si>
  <si>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</si>
  <si>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</si>
  <si>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</si>
  <si>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</si>
  <si>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</si>
  <si>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</si>
  <si>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</si>
  <si>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</si>
  <si>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</si>
  <si>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</si>
  <si>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</si>
  <si>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</si>
  <si>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</si>
  <si>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</si>
  <si>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</si>
  <si>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</si>
  <si>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</si>
  <si>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</si>
  <si>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</si>
  <si>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</si>
  <si>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</si>
  <si>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</si>
  <si>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</si>
  <si>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</si>
  <si>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</si>
  <si>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</si>
  <si>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</si>
  <si>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</si>
  <si>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</si>
  <si>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</si>
  <si>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</si>
  <si>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</si>
  <si>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</si>
  <si>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</si>
  <si>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</si>
  <si>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</si>
  <si>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</si>
  <si>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</si>
  <si>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</si>
  <si>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</si>
  <si>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</si>
  <si>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</si>
  <si>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</si>
  <si>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</si>
  <si>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</si>
  <si>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</si>
  <si>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</si>
  <si>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</si>
  <si>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</si>
  <si>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</si>
  <si>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</si>
  <si>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</si>
  <si>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</si>
  <si>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</si>
  <si>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</si>
  <si>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Chenzhou Yunxiang Mining and Metallurgy Co., Ltd.</t>
  </si>
  <si>
    <t>CHINA</t>
  </si>
  <si>
    <t>CID000228</t>
  </si>
  <si>
    <t>RMI</t>
  </si>
  <si>
    <t>Chenzhou</t>
  </si>
  <si>
    <t>Hunan Sheng</t>
  </si>
  <si>
    <t>ENAF</t>
  </si>
  <si>
    <t>BOLIVIA (PLURINATIONAL STATE OF)</t>
  </si>
  <si>
    <t>CID000438</t>
  </si>
  <si>
    <t>Oruro</t>
  </si>
  <si>
    <t>Fenix Metals</t>
  </si>
  <si>
    <t>POLAND</t>
  </si>
  <si>
    <t>CID000468</t>
  </si>
  <si>
    <t>Chmielów</t>
  </si>
  <si>
    <t>Podkarpackie</t>
  </si>
  <si>
    <t>Mineracao Taboca S.A.</t>
  </si>
  <si>
    <t>BRAZIL</t>
  </si>
  <si>
    <t>CID001173</t>
  </si>
  <si>
    <t>Pirapora de Bom Jesus</t>
  </si>
  <si>
    <t>São Paulo</t>
  </si>
  <si>
    <t>Minsur</t>
  </si>
  <si>
    <t>PERU</t>
  </si>
  <si>
    <t>CID001182</t>
  </si>
  <si>
    <t>Paracas</t>
  </si>
  <si>
    <t>Ika</t>
  </si>
  <si>
    <t>Operaciones Metalurgicas S.A.</t>
  </si>
  <si>
    <t>CID001337</t>
  </si>
  <si>
    <t>White Solder Metalurgia e Mineração Ltda.</t>
  </si>
  <si>
    <t>CID002036</t>
  </si>
  <si>
    <t>Ariquemes</t>
  </si>
  <si>
    <t>Rondônia</t>
  </si>
  <si>
    <t>PT Mitra Stania Prima</t>
  </si>
  <si>
    <t>INDONESIA</t>
  </si>
  <si>
    <t>CID001453</t>
  </si>
  <si>
    <t>Sungailiat</t>
  </si>
  <si>
    <t>Kepulauan Bangka Belitung</t>
  </si>
  <si>
    <t>PT Timah Tbk Kundur</t>
  </si>
  <si>
    <t>CID001477</t>
  </si>
  <si>
    <t>Kundur</t>
  </si>
  <si>
    <t>Riau</t>
  </si>
  <si>
    <t>PT Timah Tbk Mentok</t>
  </si>
  <si>
    <t>CID001482</t>
  </si>
  <si>
    <t>Mentok</t>
  </si>
  <si>
    <t>PT Premium Tin Indonesia</t>
  </si>
  <si>
    <t>CID000313</t>
  </si>
  <si>
    <t>Pangkalan Baru</t>
  </si>
  <si>
    <t>Smelting Branch of Yunnan Tin Company Ltd</t>
  </si>
  <si>
    <t>CID002180</t>
  </si>
  <si>
    <t>Gejiu</t>
  </si>
  <si>
    <t>Yunnan Sheng</t>
  </si>
  <si>
    <t>Magnu's Minerais Metais e Ligas Ltda.</t>
  </si>
  <si>
    <t>CID002468</t>
  </si>
  <si>
    <t>São João del Rei</t>
  </si>
  <si>
    <t>Minas Gerais</t>
  </si>
  <si>
    <t>PT ATD Makmur Mandiri Jaya</t>
  </si>
  <si>
    <t>CID002503</t>
  </si>
  <si>
    <t>Metallo Belgium N.V.</t>
  </si>
  <si>
    <t>BELGIUM</t>
  </si>
  <si>
    <t>CID002773</t>
  </si>
  <si>
    <t>Beerse</t>
  </si>
  <si>
    <t>Antwerpen</t>
  </si>
  <si>
    <t>PT Bangka Prima Tin</t>
  </si>
  <si>
    <t>CID002776</t>
  </si>
  <si>
    <t>Air Mesu</t>
  </si>
  <si>
    <t>Guangdong Hanhe Non-Ferrous Metal Co., Ltd.</t>
  </si>
  <si>
    <t>CID003116</t>
  </si>
  <si>
    <t>Chaozhou</t>
  </si>
  <si>
    <t>Guangdong Sheng</t>
  </si>
  <si>
    <t>PT Mitra Sukses Globalindo</t>
  </si>
  <si>
    <t>CID003449</t>
  </si>
  <si>
    <t>Pangkalpinang</t>
  </si>
  <si>
    <t>PT Putera Sarana Shakti (PT PSS)</t>
  </si>
  <si>
    <t>CID003868</t>
  </si>
  <si>
    <t>PT Rajehan Ariq</t>
  </si>
  <si>
    <t>CID002593</t>
  </si>
  <si>
    <t>Pangkal Pinang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</si>
  <si>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</si>
  <si>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</si>
  <si>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</si>
  <si>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</si>
  <si>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</si>
  <si>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</si>
  <si>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</si>
  <si>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</si>
  <si>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</si>
  <si>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</si>
  <si>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</si>
  <si>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</si>
  <si>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</si>
  <si>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</si>
  <si>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</si>
  <si>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</si>
  <si>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</si>
  <si>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</si>
  <si>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</si>
  <si>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</si>
  <si>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</si>
  <si>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</si>
  <si>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</si>
  <si>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</si>
  <si>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</si>
  <si>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</si>
  <si>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</si>
  <si>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</si>
  <si>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</si>
  <si>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</si>
  <si>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</si>
  <si>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</si>
  <si>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</si>
  <si>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</si>
  <si>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</si>
  <si>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</si>
  <si>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</si>
  <si>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</si>
  <si>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</si>
  <si>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</si>
  <si>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</si>
  <si>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</si>
  <si>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</si>
  <si>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</si>
  <si>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</si>
  <si>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</si>
  <si>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</si>
  <si>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</si>
  <si>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</si>
  <si>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</si>
  <si>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</si>
  <si>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</si>
  <si>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</si>
  <si>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</si>
  <si>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</si>
  <si>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</si>
  <si>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</si>
  <si>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</si>
  <si>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</si>
  <si>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</si>
  <si>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</si>
  <si>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</si>
  <si>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</si>
  <si>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</si>
  <si>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</si>
  <si>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</si>
  <si>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</si>
  <si>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</si>
  <si>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</si>
  <si>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</si>
  <si>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</si>
  <si>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</si>
  <si>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</si>
  <si>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</si>
  <si>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</si>
  <si>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</si>
  <si>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</si>
  <si>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</si>
  <si>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</si>
  <si>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</si>
  <si>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</si>
  <si>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</si>
  <si>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</si>
  <si>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</si>
  <si>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</si>
  <si>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</si>
  <si>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</si>
  <si>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</si>
  <si>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</si>
  <si>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</si>
  <si>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</si>
  <si>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CID000058</t>
  </si>
  <si>
    <t>Nova Lima</t>
  </si>
  <si>
    <t>AngloGold Ashanti Córrego do Sítio Mineração</t>
  </si>
  <si>
    <t>Anhui Tongling Nonferrous Metal Mining Co., Ltd.</t>
  </si>
  <si>
    <t>Tongling Nonferrous Jinguan (Ausmelt) Copper Industry</t>
  </si>
  <si>
    <t>CID001947</t>
  </si>
  <si>
    <t>Tongling</t>
  </si>
  <si>
    <t>Anhui Sheng</t>
  </si>
  <si>
    <t>ANZ (Perth Mint 4N)</t>
  </si>
  <si>
    <t>ANZ Bank</t>
  </si>
  <si>
    <t>ARGET SAC</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</si>
  <si>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</si>
  <si>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</si>
  <si>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</si>
  <si>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</si>
  <si>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</si>
  <si>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</si>
  <si>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</si>
  <si>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</si>
  <si>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</si>
  <si>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</si>
  <si>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</si>
  <si>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</si>
  <si>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</si>
  <si>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</si>
  <si>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</si>
  <si>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</si>
  <si>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</si>
  <si>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</si>
  <si>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</si>
  <si>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</si>
  <si>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</si>
  <si>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</si>
  <si>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</si>
  <si>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</si>
  <si>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</si>
  <si>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</si>
  <si>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</si>
  <si>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</si>
  <si>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</si>
  <si>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</si>
  <si>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</si>
  <si>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</si>
  <si>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</si>
  <si>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</si>
  <si>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</si>
  <si>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</si>
  <si>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</si>
  <si>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</si>
  <si>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</si>
  <si>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</si>
  <si>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</si>
  <si>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</si>
  <si>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</si>
  <si>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</si>
  <si>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</si>
  <si>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</si>
  <si>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</si>
  <si>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</si>
  <si>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</si>
  <si>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</si>
  <si>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</si>
  <si>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</si>
  <si>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</si>
  <si>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</si>
  <si>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</si>
  <si>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</si>
  <si>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</si>
  <si>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</si>
  <si>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</si>
  <si>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</si>
  <si>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</si>
  <si>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</si>
  <si>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</si>
  <si>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</si>
  <si>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</si>
  <si>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</si>
  <si>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</si>
  <si>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</si>
  <si>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</si>
  <si>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</si>
  <si>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</si>
  <si>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</si>
  <si>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</si>
  <si>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</si>
  <si>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</si>
  <si>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</si>
  <si>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</si>
  <si>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</si>
  <si>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</si>
  <si>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</si>
  <si>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</si>
  <si>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</si>
  <si>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</si>
  <si>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</si>
  <si>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</si>
  <si>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</si>
  <si>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</si>
  <si>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</si>
  <si>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</si>
  <si>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</si>
  <si>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</si>
  <si>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</si>
  <si>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</si>
  <si>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</si>
  <si>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</si>
  <si>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</si>
  <si>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</si>
  <si>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</si>
  <si>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</si>
  <si>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</si>
  <si>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</si>
  <si>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</si>
  <si>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</si>
  <si>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</si>
  <si>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</si>
  <si>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</si>
  <si>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</si>
  <si>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</si>
  <si>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</si>
  <si>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</si>
  <si>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</si>
  <si>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</si>
  <si>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</si>
  <si>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</si>
  <si>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</si>
  <si>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</si>
  <si>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</si>
  <si>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</si>
  <si>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</si>
  <si>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</si>
  <si>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</si>
  <si>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</si>
  <si>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</si>
  <si>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</si>
  <si>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</si>
  <si>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</si>
  <si>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</si>
  <si>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</si>
  <si>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</si>
  <si>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</si>
  <si>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</si>
  <si>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</si>
  <si>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</si>
  <si>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</si>
  <si>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</si>
  <si>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</si>
  <si>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</si>
  <si>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</si>
  <si>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</si>
  <si>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</si>
  <si>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</si>
  <si>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</si>
  <si>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</si>
  <si>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</si>
  <si>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</si>
  <si>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</si>
  <si>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</si>
  <si>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</si>
  <si>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</si>
  <si>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</si>
  <si>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</si>
  <si>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</si>
  <si>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</si>
  <si>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</si>
  <si>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</si>
  <si>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</si>
  <si>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</si>
  <si>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</si>
  <si>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</si>
  <si>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</si>
  <si>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</si>
  <si>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</si>
  <si>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</si>
  <si>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</si>
  <si>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</si>
  <si>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</si>
  <si>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</si>
  <si>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</si>
  <si>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</si>
  <si>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</si>
  <si>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</si>
  <si>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</si>
  <si>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</si>
  <si>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</si>
  <si>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</si>
  <si>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</si>
  <si>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</si>
  <si>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</si>
  <si>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</si>
  <si>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</si>
  <si>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</si>
  <si>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</si>
  <si>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</si>
  <si>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</si>
  <si>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</si>
  <si>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</si>
  <si>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</si>
  <si>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</si>
  <si>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</si>
  <si>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</si>
  <si>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</si>
  <si>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</si>
  <si>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</si>
  <si>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</si>
  <si>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</si>
  <si>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</si>
  <si>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</si>
  <si>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</si>
  <si>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</si>
  <si>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</si>
  <si>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</si>
  <si>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</si>
  <si>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</si>
  <si>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</si>
  <si>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</si>
  <si>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</si>
  <si>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</si>
  <si>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</si>
  <si>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</si>
  <si>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</si>
  <si>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</si>
  <si>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</si>
  <si>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</si>
  <si>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</si>
  <si>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</si>
  <si>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</si>
  <si>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</si>
  <si>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</si>
  <si>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</si>
  <si>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</si>
  <si>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</si>
  <si>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</si>
  <si>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</si>
  <si>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</si>
  <si>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</si>
  <si>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</si>
  <si>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</si>
  <si>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</si>
  <si>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</si>
  <si>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</si>
  <si>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</si>
  <si>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</si>
  <si>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</si>
  <si>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</si>
  <si>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</si>
  <si>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</si>
  <si>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</si>
  <si>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</si>
  <si>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</si>
  <si>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</si>
  <si>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</si>
  <si>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</si>
  <si>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</si>
  <si>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</si>
  <si>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</si>
  <si>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</si>
  <si>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</si>
  <si>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</si>
  <si>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</si>
  <si>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</si>
  <si>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</si>
  <si>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</si>
  <si>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</si>
  <si>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</si>
  <si>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</si>
  <si>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</si>
  <si>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</si>
  <si>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</si>
  <si>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</si>
  <si>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</si>
  <si>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</si>
  <si>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</si>
  <si>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</si>
  <si>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</si>
  <si>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</si>
  <si>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</si>
  <si>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</si>
  <si>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</si>
  <si>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</si>
  <si>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</si>
  <si>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</si>
  <si>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</si>
  <si>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</si>
  <si>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</si>
  <si>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</si>
  <si>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</si>
  <si>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</si>
  <si>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</si>
  <si>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</si>
  <si>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</si>
  <si>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</si>
  <si>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</si>
  <si>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</si>
  <si>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</si>
  <si>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</si>
  <si>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</si>
  <si>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</si>
  <si>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</si>
  <si>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</si>
  <si>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</si>
  <si>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</si>
  <si>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</si>
  <si>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</si>
  <si>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</si>
  <si>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</si>
  <si>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</si>
  <si>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</si>
  <si>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</si>
  <si>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</si>
  <si>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</si>
  <si>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</si>
  <si>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</si>
  <si>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</si>
  <si>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</si>
  <si>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</si>
  <si>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</si>
  <si>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</si>
  <si>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</si>
  <si>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</si>
  <si>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</si>
  <si>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</si>
  <si>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</si>
  <si>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</si>
  <si>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</si>
  <si>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</si>
  <si>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</si>
  <si>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</si>
  <si>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</si>
  <si>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</si>
  <si>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</si>
  <si>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</si>
  <si>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</si>
  <si>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</si>
  <si>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</si>
  <si>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</si>
  <si>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</si>
  <si>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</si>
  <si>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</si>
  <si>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</si>
  <si>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</si>
  <si>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</si>
  <si>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</si>
  <si>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</si>
  <si>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</si>
  <si>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</si>
  <si>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</si>
  <si>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</si>
  <si>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</si>
  <si>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</si>
  <si>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</si>
  <si>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</si>
  <si>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</si>
  <si>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</si>
  <si>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</si>
  <si>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</si>
  <si>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</si>
  <si>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</si>
  <si>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</si>
  <si>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</si>
  <si>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</si>
  <si>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</si>
  <si>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</si>
  <si>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</si>
  <si>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</si>
  <si>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</si>
  <si>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</si>
  <si>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</si>
  <si>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</si>
  <si>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</si>
  <si>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</si>
  <si>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</si>
  <si>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</si>
  <si>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</si>
  <si>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</si>
  <si>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</si>
  <si>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</si>
  <si>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</si>
  <si>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</si>
  <si>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</si>
  <si>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</si>
  <si>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</si>
  <si>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</si>
  <si>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</si>
  <si>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</si>
  <si>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</si>
  <si>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</si>
  <si>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</si>
  <si>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</si>
  <si>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</si>
  <si>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</si>
  <si>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</si>
  <si>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</si>
  <si>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</si>
  <si>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</si>
  <si>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</si>
  <si>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</si>
  <si>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</si>
  <si>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</si>
  <si>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</si>
  <si>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</si>
  <si>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</si>
  <si>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</si>
  <si>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</si>
  <si>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</si>
  <si>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</si>
  <si>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</si>
  <si>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</si>
  <si>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</si>
  <si>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</si>
  <si>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</si>
  <si>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</si>
  <si>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</si>
  <si>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</si>
  <si>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</si>
  <si>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</si>
  <si>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</si>
  <si>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</si>
  <si>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</si>
  <si>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</si>
  <si>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</si>
  <si>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</si>
  <si>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</si>
  <si>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</si>
  <si>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</si>
  <si>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</si>
  <si>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</si>
  <si>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</si>
  <si>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</si>
  <si>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</si>
  <si>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</si>
  <si>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</si>
  <si>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</si>
  <si>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</si>
  <si>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</si>
  <si>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</si>
  <si>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</si>
  <si>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</si>
  <si>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</si>
  <si>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</si>
  <si>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</si>
  <si>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</si>
  <si>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</si>
  <si>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</si>
  <si>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</si>
  <si>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</si>
  <si>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</si>
  <si>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</si>
  <si>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</si>
  <si>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</si>
  <si>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</si>
  <si>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</si>
  <si>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</si>
  <si>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</si>
  <si>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</si>
  <si>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</si>
  <si>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</si>
  <si>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</si>
  <si>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</si>
  <si>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</si>
  <si>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</si>
  <si>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</si>
  <si>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</si>
  <si>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</si>
  <si>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</si>
  <si>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</si>
  <si>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</si>
  <si>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</si>
  <si>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</si>
  <si>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</si>
  <si>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</si>
  <si>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</si>
  <si>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</si>
  <si>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</si>
  <si>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</si>
  <si>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</si>
  <si>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</si>
  <si>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</si>
  <si>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</si>
  <si>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</si>
  <si>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</si>
  <si>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</si>
  <si>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</si>
  <si>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</si>
  <si>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</si>
  <si>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</si>
  <si>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</si>
  <si>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</si>
  <si>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</si>
  <si>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</si>
  <si>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</si>
  <si>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</si>
  <si>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</si>
  <si>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</si>
  <si>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</si>
  <si>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</si>
  <si>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</si>
  <si>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</si>
  <si>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</si>
  <si>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</si>
  <si>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</si>
  <si>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</si>
  <si>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</si>
  <si>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</si>
  <si>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</si>
  <si>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</si>
  <si>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</si>
  <si>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</si>
  <si>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</si>
  <si>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</si>
  <si>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</si>
  <si>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</si>
  <si>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</si>
  <si>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</si>
  <si>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</si>
  <si>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</si>
  <si>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</si>
  <si>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</si>
  <si>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</si>
  <si>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</si>
  <si>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</si>
  <si>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</si>
  <si>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</si>
  <si>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</si>
  <si>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</si>
  <si>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</si>
  <si>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</si>
  <si>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</si>
  <si>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</si>
  <si>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</si>
  <si>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</si>
  <si>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</si>
  <si>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</si>
  <si>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</si>
  <si>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</si>
  <si>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</si>
  <si>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</si>
  <si>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</si>
  <si>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</si>
  <si>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</si>
  <si>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</si>
  <si>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</si>
  <si>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</si>
  <si>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</si>
  <si>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</si>
  <si>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</si>
  <si>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</si>
  <si>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</si>
  <si>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</si>
  <si>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</si>
  <si>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</si>
  <si>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</si>
  <si>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</si>
  <si>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</si>
  <si>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</si>
  <si>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</si>
  <si>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</si>
  <si>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</si>
  <si>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</si>
  <si>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</si>
  <si>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</si>
  <si>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</si>
  <si>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</si>
  <si>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</si>
  <si>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</si>
  <si>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</si>
  <si>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</si>
  <si>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</si>
  <si>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</si>
  <si>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</si>
  <si>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</si>
  <si>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</si>
  <si>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</si>
  <si>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</si>
  <si>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</si>
  <si>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</si>
  <si>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</si>
  <si>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</si>
  <si>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</si>
  <si>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</si>
  <si>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</si>
  <si>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</si>
  <si>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</si>
  <si>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</si>
  <si>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</si>
  <si>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</si>
  <si>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</si>
  <si>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</si>
  <si>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</si>
  <si>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</si>
  <si>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</si>
  <si>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</si>
  <si>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</si>
  <si>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</si>
  <si>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</si>
  <si>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</si>
  <si>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</si>
  <si>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</si>
  <si>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</si>
  <si>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</si>
  <si>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</si>
  <si>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</si>
  <si>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</si>
  <si>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</si>
  <si>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</si>
  <si>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</si>
  <si>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</si>
  <si>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</si>
  <si>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</si>
  <si>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</si>
  <si>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</si>
  <si>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</si>
  <si>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</si>
  <si>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</si>
  <si>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</si>
  <si>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</si>
  <si>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</si>
  <si>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</si>
  <si>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</si>
  <si>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</si>
  <si>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</si>
  <si>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</si>
  <si>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</si>
  <si>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</si>
  <si>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</si>
  <si>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</si>
  <si>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</si>
  <si>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</si>
  <si>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</si>
  <si>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</si>
  <si>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</si>
  <si>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</si>
  <si>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</si>
  <si>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</si>
  <si>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</si>
  <si>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</si>
  <si>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</si>
  <si>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</si>
  <si>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</si>
  <si>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</si>
  <si>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</si>
  <si>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</si>
  <si>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</si>
  <si>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</si>
  <si>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</si>
  <si>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</si>
  <si>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</si>
  <si>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</si>
  <si>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</si>
  <si>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</si>
  <si>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</si>
  <si>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</si>
  <si>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</si>
  <si>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</si>
  <si>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</si>
  <si>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</si>
  <si>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</si>
  <si>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</si>
  <si>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</si>
  <si>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</si>
  <si>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</si>
  <si>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</si>
  <si>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</si>
  <si>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</si>
  <si>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</si>
  <si>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</si>
  <si>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</si>
  <si>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</si>
  <si>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</si>
  <si>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</si>
  <si>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</si>
  <si>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</si>
  <si>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</si>
  <si>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</si>
  <si>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</si>
  <si>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</si>
  <si>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</si>
  <si>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</si>
  <si>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</si>
  <si>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</si>
  <si>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</si>
  <si>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</si>
  <si>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</si>
  <si>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</si>
  <si>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</si>
  <si>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</si>
  <si>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</si>
  <si>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</si>
  <si>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</si>
  <si>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</si>
  <si>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</si>
  <si>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</si>
  <si>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</si>
  <si>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</si>
  <si>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</si>
  <si>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</si>
  <si>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</si>
  <si>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</si>
  <si>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</si>
  <si>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</si>
  <si>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</si>
  <si>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</si>
  <si>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</si>
  <si>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</si>
  <si>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</si>
  <si>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</si>
  <si>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</si>
  <si>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</si>
  <si>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</si>
  <si>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</si>
  <si>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</si>
  <si>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</si>
  <si>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</si>
  <si>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</si>
  <si>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</si>
  <si>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</si>
  <si>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</si>
  <si>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</si>
  <si>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</si>
  <si>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</si>
  <si>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</si>
  <si>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</si>
  <si>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</si>
  <si>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</si>
  <si>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</si>
  <si>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</si>
  <si>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</si>
  <si>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</si>
  <si>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</si>
  <si>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</si>
  <si>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</si>
  <si>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</si>
  <si>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</si>
  <si>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</si>
  <si>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</si>
  <si>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</si>
  <si>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</si>
  <si>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</si>
  <si>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</si>
  <si>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</si>
  <si>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</si>
  <si>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</si>
  <si>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</si>
  <si>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</si>
  <si>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</si>
  <si>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</si>
  <si>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</si>
  <si>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</si>
  <si>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</si>
  <si>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</si>
  <si>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</si>
  <si>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</si>
  <si>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</si>
  <si>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</si>
  <si>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</si>
  <si>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</si>
  <si>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</si>
  <si>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</si>
  <si>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</si>
  <si>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</si>
  <si>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</si>
  <si>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</si>
  <si>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</si>
  <si>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</si>
  <si>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</si>
  <si>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</si>
  <si>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</si>
  <si>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</si>
  <si>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</si>
  <si>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</si>
  <si>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</si>
  <si>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</si>
  <si>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</si>
  <si>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</si>
  <si>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</si>
  <si>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</si>
  <si>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</si>
  <si>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</si>
  <si>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</si>
  <si>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</si>
  <si>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</si>
  <si>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</si>
  <si>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</si>
  <si>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</si>
  <si>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</si>
  <si>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</si>
  <si>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</si>
  <si>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</si>
  <si>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</si>
  <si>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</si>
  <si>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</si>
  <si>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</si>
  <si>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</si>
  <si>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</si>
  <si>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</si>
  <si>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</si>
  <si>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</si>
  <si>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</si>
  <si>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</si>
  <si>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</si>
  <si>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</si>
  <si>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</si>
  <si>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</si>
  <si>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</si>
  <si>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</si>
  <si>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</si>
  <si>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</si>
  <si>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</si>
  <si>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</si>
  <si>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</si>
  <si>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</si>
  <si>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</si>
  <si>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</si>
  <si>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</si>
  <si>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</si>
  <si>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</si>
  <si>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</si>
  <si>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</si>
  <si>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</si>
  <si>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</si>
  <si>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</si>
  <si>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</si>
  <si>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</si>
  <si>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</si>
  <si>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</si>
  <si>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</si>
  <si>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</si>
  <si>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</si>
  <si>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</si>
  <si>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</si>
  <si>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</si>
  <si>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</si>
  <si>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</si>
  <si>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</si>
  <si>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</si>
  <si>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</si>
  <si>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</si>
  <si>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</si>
  <si>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</si>
  <si>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</si>
  <si>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</si>
  <si>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</si>
  <si>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</si>
  <si>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</si>
  <si>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</si>
  <si>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</si>
  <si>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</si>
  <si>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</si>
  <si>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</si>
  <si>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</si>
  <si>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</si>
  <si>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</si>
  <si>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</si>
  <si>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</si>
  <si>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</si>
  <si>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</si>
  <si>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</si>
  <si>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</si>
  <si>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</si>
  <si>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</si>
  <si>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</si>
  <si>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</si>
  <si>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</si>
  <si>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</si>
  <si>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</si>
  <si>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</si>
  <si>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</si>
  <si>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</si>
  <si>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</si>
  <si>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</si>
  <si>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</si>
  <si>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</si>
  <si>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</si>
  <si>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</si>
  <si>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</si>
  <si>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</si>
  <si>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</si>
  <si>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</si>
  <si>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</si>
  <si>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</si>
  <si>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</si>
  <si>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</si>
  <si>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</si>
  <si>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</si>
  <si>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</si>
  <si>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</si>
  <si>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</si>
  <si>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</si>
  <si>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</si>
  <si>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</si>
  <si>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</si>
  <si>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</si>
  <si>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</si>
  <si>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</si>
  <si>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</si>
  <si>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</si>
  <si>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</si>
  <si>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</si>
  <si>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</si>
  <si>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</si>
  <si>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</si>
  <si>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</si>
  <si>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</si>
  <si>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</si>
  <si>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Aurubis Beerse N.V.</t>
  </si>
  <si>
    <t>Aurubis Berango</t>
  </si>
  <si>
    <t>CID002774</t>
  </si>
  <si>
    <t>Berango</t>
  </si>
  <si>
    <t>Bizkaia</t>
  </si>
  <si>
    <t>Chengfeng Metals Co Pte Ltd</t>
  </si>
  <si>
    <t>Yunnan Chengfeng Non-ferrous Metals Co., Ltd.</t>
  </si>
  <si>
    <t>CID002158</t>
  </si>
  <si>
    <t>Chenzhou Yun Xiang mining limited liability company</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</si>
  <si>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</si>
  <si>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</si>
  <si>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</si>
  <si>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</si>
  <si>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</si>
  <si>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</si>
  <si>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</si>
  <si>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</si>
  <si>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</si>
  <si>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</si>
  <si>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</si>
  <si>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</si>
  <si>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</si>
  <si>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</si>
  <si>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</si>
  <si>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</si>
  <si>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</si>
  <si>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</si>
  <si>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</si>
  <si>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</si>
  <si>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</si>
  <si>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</si>
  <si>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</si>
  <si>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</si>
  <si>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</si>
  <si>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</si>
  <si>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</si>
  <si>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</si>
  <si>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</si>
  <si>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</si>
  <si>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</si>
  <si>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CV Nurjanah</t>
  </si>
  <si>
    <t>PT Aries Kencana Sejahtera</t>
  </si>
  <si>
    <t>CID000309</t>
  </si>
  <si>
    <t>Pemali</t>
  </si>
  <si>
    <t>CV Serumpun Sebalai</t>
  </si>
  <si>
    <t>CV Tiga Sekawan</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</si>
  <si>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</si>
  <si>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</si>
  <si>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</si>
  <si>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</si>
  <si>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</si>
  <si>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</si>
  <si>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</si>
  <si>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</si>
  <si>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</si>
  <si>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</si>
  <si>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</si>
  <si>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</si>
  <si>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</si>
  <si>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</si>
  <si>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</si>
  <si>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</si>
  <si>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</si>
  <si>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Estanho de Rondonia S.A.</t>
  </si>
  <si>
    <t>CID000448</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</si>
  <si>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</si>
  <si>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</si>
  <si>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</si>
  <si>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</si>
  <si>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</si>
  <si>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</si>
  <si>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</si>
  <si>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</si>
  <si>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</si>
  <si>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</si>
  <si>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</si>
  <si>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</si>
  <si>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</si>
  <si>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</si>
  <si>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</si>
  <si>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</si>
  <si>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</si>
  <si>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</si>
  <si>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</si>
  <si>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</si>
  <si>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</si>
  <si>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</si>
  <si>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</si>
  <si>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</si>
  <si>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</si>
  <si>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</si>
  <si>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</si>
  <si>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Ikuno Tin Smelter</t>
  </si>
  <si>
    <t>CID001191</t>
  </si>
  <si>
    <t>Asago</t>
  </si>
  <si>
    <t>Hyôgo</t>
  </si>
  <si>
    <t>INDONESIAN STATE TIN CORPORATION MENTOK SMELTER</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</si>
  <si>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</si>
  <si>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</si>
  <si>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</si>
  <si>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</si>
  <si>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</si>
  <si>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</si>
  <si>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</si>
  <si>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</si>
  <si>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</si>
  <si>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</si>
  <si>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</si>
  <si>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</si>
  <si>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Luna Smelter, Ltd.</t>
  </si>
  <si>
    <t>CID003387</t>
  </si>
  <si>
    <t>Ma'anshan Weitai Tin Co., Ltd.</t>
  </si>
  <si>
    <t>CID003379</t>
  </si>
  <si>
    <t>Maanshan</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</si>
  <si>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</si>
  <si>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</si>
  <si>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</si>
  <si>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</si>
  <si>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</si>
  <si>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</si>
  <si>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</si>
  <si>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</si>
  <si>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</si>
  <si>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</si>
  <si>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</si>
  <si>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</si>
  <si>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</si>
  <si>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</si>
  <si>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</si>
  <si>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</si>
  <si>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</si>
  <si>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</si>
  <si>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</si>
  <si>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</si>
  <si>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</si>
  <si>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</si>
  <si>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</si>
  <si>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</si>
  <si>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</si>
  <si>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</si>
  <si>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</si>
  <si>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</si>
  <si>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</si>
  <si>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</si>
  <si>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</si>
  <si>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</si>
  <si>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</si>
  <si>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</si>
  <si>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</si>
  <si>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</si>
  <si>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</si>
  <si>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</si>
  <si>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</si>
  <si>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Metalúrgicas S.A.</t>
  </si>
  <si>
    <t>P Kay Metal, Inc</t>
  </si>
  <si>
    <t>CID005189</t>
  </si>
  <si>
    <t>Lewiston</t>
  </si>
  <si>
    <t>Idaho</t>
  </si>
  <si>
    <t>Precious Minerals and Smelting Limited</t>
  </si>
  <si>
    <t>CID003409</t>
  </si>
  <si>
    <t>Jagdalpur</t>
  </si>
  <si>
    <t>Chhattīsgarh</t>
  </si>
  <si>
    <t>PT Artha Cipta Langgeng</t>
  </si>
  <si>
    <t>CID001399</t>
  </si>
  <si>
    <t>PT Cipta Persada Mulia</t>
  </si>
  <si>
    <t>CID002696</t>
  </si>
  <si>
    <t>Batam</t>
  </si>
  <si>
    <t>Kepulauan Riau</t>
  </si>
  <si>
    <t>PT Masbro Alam Stania</t>
  </si>
  <si>
    <t>CID003380</t>
  </si>
  <si>
    <t>PT Prima Timah Utama</t>
  </si>
  <si>
    <t>CID001458</t>
  </si>
  <si>
    <t>PT Tambang Timah</t>
  </si>
  <si>
    <t>CID002706</t>
  </si>
  <si>
    <t>RIKAYAA GREENTECH PRIVATE LIMITED</t>
  </si>
  <si>
    <t>CID004692</t>
  </si>
  <si>
    <t>Baddi</t>
  </si>
  <si>
    <t>Himāchal Pradesh</t>
  </si>
  <si>
    <t>Rui Da Hung</t>
  </si>
  <si>
    <t>CID001539</t>
  </si>
  <si>
    <t>Longtan Shiang Taoyuan</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</si>
  <si>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</si>
  <si>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</si>
  <si>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</si>
  <si>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</si>
  <si>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</si>
  <si>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</si>
  <si>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</si>
  <si>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</si>
  <si>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</si>
  <si>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</si>
  <si>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</si>
  <si>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</si>
  <si>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</si>
  <si>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</si>
  <si>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</si>
  <si>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</si>
  <si>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</si>
  <si>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</si>
  <si>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</si>
  <si>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</si>
  <si>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</si>
  <si>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</si>
  <si>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</si>
  <si>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</si>
  <si>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</si>
  <si>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</si>
  <si>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</si>
  <si>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</si>
  <si>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</si>
  <si>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</si>
  <si>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</si>
  <si>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</si>
  <si>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</si>
  <si>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</si>
  <si>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</si>
  <si>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</si>
  <si>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</si>
  <si>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</si>
  <si>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</si>
  <si>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</si>
  <si>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</si>
  <si>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</si>
  <si>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</si>
  <si>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</si>
  <si>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</si>
  <si>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</si>
  <si>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</si>
  <si>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</si>
  <si>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</si>
  <si>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</si>
  <si>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</si>
  <si>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</si>
  <si>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</si>
  <si>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</si>
  <si>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</si>
  <si>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</si>
  <si>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</si>
  <si>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</si>
  <si>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</si>
  <si>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</si>
  <si>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</si>
  <si>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</si>
  <si>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</si>
  <si>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</si>
  <si>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</si>
  <si>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</si>
  <si>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</si>
  <si>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</si>
  <si>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</si>
  <si>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</si>
  <si>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</si>
  <si>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</si>
  <si>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</si>
  <si>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</si>
  <si>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</si>
  <si>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</si>
  <si>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</si>
  <si>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</si>
  <si>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</si>
  <si>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</si>
  <si>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</si>
  <si>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</si>
  <si>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</si>
  <si>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</si>
  <si>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</si>
  <si>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</si>
  <si>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</si>
  <si>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</si>
  <si>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</si>
  <si>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</si>
  <si>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</si>
  <si>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</si>
  <si>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</si>
  <si>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</si>
  <si>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</si>
  <si>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</si>
  <si>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</si>
  <si>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</si>
  <si>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</si>
  <si>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</si>
  <si>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</si>
  <si>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</si>
  <si>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</si>
  <si>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</si>
  <si>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</si>
  <si>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</si>
  <si>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</si>
  <si>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</si>
  <si>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</si>
  <si>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</si>
  <si>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</si>
  <si>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</si>
  <si>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</si>
  <si>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</si>
  <si>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</si>
  <si>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</si>
  <si>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</si>
  <si>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</si>
  <si>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</si>
  <si>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</si>
  <si>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</si>
  <si>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</si>
  <si>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</si>
  <si>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</si>
  <si>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</si>
  <si>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</si>
  <si>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</si>
  <si>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</si>
  <si>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</si>
  <si>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</si>
  <si>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</si>
  <si>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</si>
  <si>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</si>
  <si>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</si>
  <si>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</si>
  <si>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</si>
  <si>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</si>
  <si>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</si>
  <si>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</si>
  <si>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</si>
  <si>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</si>
  <si>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</si>
  <si>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</si>
  <si>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</si>
  <si>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</si>
  <si>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</si>
  <si>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</si>
  <si>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</si>
  <si>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</si>
  <si>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</si>
  <si>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</si>
  <si>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</si>
  <si>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</si>
  <si>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</si>
  <si>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</si>
  <si>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</si>
  <si>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</si>
  <si>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</si>
  <si>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</si>
  <si>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</si>
  <si>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</si>
  <si>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</si>
  <si>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</si>
  <si>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</si>
  <si>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</si>
  <si>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</si>
  <si>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</si>
  <si>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</si>
  <si>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</si>
  <si>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</si>
  <si>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</si>
  <si>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</si>
  <si>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</si>
  <si>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</si>
  <si>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</si>
  <si>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</si>
  <si>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</si>
  <si>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</si>
  <si>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</si>
  <si>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</si>
  <si>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</si>
  <si>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</si>
  <si>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</si>
  <si>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</si>
  <si>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</si>
  <si>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</si>
  <si>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</si>
  <si>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</si>
  <si>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</si>
  <si>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</si>
  <si>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</si>
  <si>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</si>
  <si>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</si>
  <si>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</si>
  <si>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</si>
  <si>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</si>
  <si>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</si>
  <si>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</si>
  <si>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</si>
  <si>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</si>
  <si>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</si>
  <si>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</si>
  <si>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</si>
  <si>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</si>
  <si>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</si>
  <si>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</si>
  <si>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</si>
  <si>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</si>
  <si>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</si>
  <si>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</si>
  <si>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</si>
  <si>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</si>
  <si>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</si>
  <si>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</si>
  <si>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</si>
  <si>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</si>
  <si>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</si>
  <si>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</si>
  <si>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</si>
  <si>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</si>
  <si>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</si>
  <si>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</si>
  <si>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</si>
  <si>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</si>
  <si>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</si>
  <si>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</si>
  <si>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</si>
  <si>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</si>
  <si>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</si>
  <si>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</si>
  <si>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</si>
  <si>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</si>
  <si>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</si>
  <si>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</si>
  <si>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</si>
  <si>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</si>
  <si>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</si>
  <si>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</si>
  <si>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</si>
  <si>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</si>
  <si>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</si>
  <si>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</si>
  <si>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</si>
  <si>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</si>
  <si>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</si>
  <si>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</si>
  <si>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</si>
  <si>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</si>
  <si>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</si>
  <si>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</si>
  <si>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</si>
  <si>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</si>
  <si>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</si>
  <si>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</si>
  <si>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</si>
  <si>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</si>
  <si>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</si>
  <si>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</si>
  <si>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</si>
  <si>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</si>
  <si>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</si>
  <si>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</si>
  <si>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</si>
  <si>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</si>
  <si>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</si>
  <si>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</si>
  <si>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</si>
  <si>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</si>
  <si>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</si>
  <si>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</si>
  <si>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</si>
  <si>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</si>
  <si>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</si>
  <si>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</si>
  <si>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</si>
  <si>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</si>
  <si>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</si>
  <si>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</si>
  <si>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</si>
  <si>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</si>
  <si>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</si>
  <si>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</si>
  <si>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</si>
  <si>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</si>
  <si>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</si>
  <si>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</si>
  <si>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</si>
  <si>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</si>
  <si>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</si>
  <si>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</si>
  <si>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</si>
  <si>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</si>
  <si>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</si>
  <si>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</si>
  <si>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</si>
  <si>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</si>
  <si>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</si>
  <si>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</si>
  <si>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</si>
  <si>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</si>
  <si>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</si>
  <si>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</si>
  <si>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</si>
  <si>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</si>
  <si>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</si>
  <si>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</si>
  <si>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</si>
  <si>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</si>
  <si>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</si>
  <si>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</si>
  <si>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</si>
  <si>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</si>
  <si>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</si>
  <si>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</si>
  <si>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</si>
  <si>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</si>
  <si>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</si>
  <si>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</si>
  <si>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</si>
  <si>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</si>
  <si>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</si>
  <si>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</si>
  <si>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</si>
  <si>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</si>
  <si>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</si>
  <si>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</si>
  <si>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</si>
  <si>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</si>
  <si>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</si>
  <si>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</si>
  <si>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</si>
  <si>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</si>
  <si>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</si>
  <si>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</si>
  <si>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</si>
  <si>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</si>
  <si>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</si>
  <si>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</si>
  <si>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</si>
  <si>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</si>
  <si>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</si>
  <si>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</si>
  <si>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</si>
  <si>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</si>
  <si>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</si>
  <si>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</si>
  <si>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</si>
  <si>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</si>
  <si>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</si>
  <si>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</si>
  <si>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</si>
  <si>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</si>
  <si>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</si>
  <si>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</si>
  <si>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</si>
  <si>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</si>
  <si>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</si>
  <si>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</si>
  <si>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</si>
  <si>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</si>
  <si>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</si>
  <si>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</si>
  <si>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</si>
  <si>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</si>
  <si>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</si>
  <si>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</si>
  <si>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</si>
  <si>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</si>
  <si>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</si>
  <si>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</si>
  <si>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</si>
  <si>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</si>
  <si>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</si>
  <si>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</si>
  <si>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</si>
  <si>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</si>
  <si>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</si>
  <si>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</si>
  <si>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</si>
  <si>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</si>
  <si>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</si>
  <si>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</si>
  <si>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</si>
  <si>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</si>
  <si>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</si>
  <si>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</si>
  <si>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</si>
  <si>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</si>
  <si>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</si>
  <si>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</si>
  <si>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</si>
  <si>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</si>
  <si>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</si>
  <si>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</si>
  <si>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</si>
  <si>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</si>
  <si>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</si>
  <si>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</si>
  <si>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</si>
  <si>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</si>
  <si>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</si>
  <si>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</si>
  <si>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</si>
  <si>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</si>
  <si>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</si>
  <si>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</si>
  <si>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</si>
  <si>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</si>
  <si>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</si>
  <si>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</si>
  <si>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</si>
  <si>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</si>
  <si>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</si>
  <si>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</si>
  <si>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</si>
  <si>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</si>
  <si>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</si>
  <si>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</si>
  <si>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</si>
  <si>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</si>
  <si>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</si>
  <si>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</si>
  <si>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</si>
  <si>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</si>
  <si>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</si>
  <si>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</si>
  <si>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</si>
  <si>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</si>
  <si>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</si>
  <si>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</si>
  <si>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</si>
  <si>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</si>
  <si>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</si>
  <si>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</si>
  <si>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</si>
  <si>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</si>
  <si>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</si>
  <si>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</si>
  <si>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</si>
  <si>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</si>
  <si>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</si>
  <si>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</si>
  <si>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</si>
  <si>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</si>
  <si>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</si>
  <si>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</si>
  <si>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</si>
  <si>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</si>
  <si>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</si>
  <si>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</si>
  <si>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</si>
  <si>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</si>
  <si>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</si>
  <si>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</si>
  <si>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</si>
  <si>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</si>
  <si>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</si>
  <si>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</si>
  <si>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</si>
  <si>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</si>
  <si>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</si>
  <si>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</si>
  <si>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</si>
  <si>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</si>
  <si>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</si>
  <si>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</si>
  <si>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</si>
  <si>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</si>
  <si>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</si>
  <si>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</si>
  <si>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</si>
  <si>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</si>
  <si>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</si>
  <si>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</si>
  <si>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</si>
  <si>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</si>
  <si>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</si>
  <si>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</si>
  <si>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</si>
  <si>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</si>
  <si>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</si>
  <si>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</si>
  <si>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</si>
  <si>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</si>
  <si>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</si>
  <si>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</si>
  <si>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</si>
  <si>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</si>
  <si>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</si>
  <si>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</si>
  <si>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</si>
  <si>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</si>
  <si>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</si>
  <si>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</si>
  <si>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</si>
  <si>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</si>
  <si>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</si>
  <si>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</si>
  <si>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</si>
  <si>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</si>
  <si>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</si>
  <si>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</si>
  <si>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</si>
  <si>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</si>
  <si>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</si>
  <si>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</si>
  <si>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</si>
  <si>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</si>
  <si>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</si>
  <si>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</si>
  <si>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</si>
  <si>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</si>
  <si>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</si>
  <si>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</si>
  <si>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</si>
  <si>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</si>
  <si>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</si>
  <si>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</si>
  <si>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</si>
  <si>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</si>
  <si>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</si>
  <si>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</si>
  <si>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</si>
  <si>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</si>
  <si>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</si>
  <si>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</si>
  <si>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</si>
  <si>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</si>
  <si>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</si>
  <si>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</si>
  <si>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</si>
  <si>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</si>
  <si>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</si>
  <si>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</si>
  <si>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</si>
  <si>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</si>
  <si>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</si>
  <si>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</si>
  <si>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</si>
  <si>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</si>
  <si>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</si>
  <si>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</si>
  <si>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</si>
  <si>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</si>
  <si>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</si>
  <si>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</si>
  <si>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</si>
  <si>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</si>
  <si>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</si>
  <si>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</si>
  <si>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</si>
  <si>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</si>
  <si>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</si>
  <si>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</si>
  <si>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</si>
  <si>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</si>
  <si>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</si>
  <si>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</si>
  <si>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</si>
  <si>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</si>
  <si>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</si>
  <si>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</si>
  <si>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</si>
  <si>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</si>
  <si>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</si>
  <si>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</si>
  <si>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</si>
  <si>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</si>
  <si>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</si>
  <si>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</si>
  <si>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</si>
  <si>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</si>
  <si>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</si>
  <si>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</si>
  <si>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</si>
  <si>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</si>
  <si>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</si>
  <si>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</si>
  <si>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</si>
  <si>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</si>
  <si>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</si>
  <si>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</si>
  <si>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</si>
  <si>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</si>
  <si>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</si>
  <si>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</si>
  <si>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</si>
  <si>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</si>
  <si>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</si>
  <si>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</si>
  <si>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</si>
  <si>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</si>
  <si>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</si>
  <si>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</si>
  <si>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</si>
  <si>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</si>
  <si>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</si>
  <si>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</si>
  <si>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</si>
  <si>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</si>
  <si>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</si>
  <si>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</si>
  <si>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</si>
  <si>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</si>
  <si>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</si>
  <si>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</si>
  <si>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</si>
  <si>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</si>
  <si>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</si>
  <si>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</si>
  <si>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</si>
  <si>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</si>
  <si>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</si>
  <si>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</si>
  <si>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</si>
  <si>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</si>
  <si>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</si>
  <si>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</si>
  <si>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</si>
  <si>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</si>
  <si>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</si>
  <si>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</si>
  <si>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</si>
  <si>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</si>
  <si>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</si>
  <si>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</si>
  <si>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</si>
  <si>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</si>
  <si>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</si>
  <si>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</si>
  <si>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</si>
  <si>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</si>
  <si>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</si>
  <si>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</si>
  <si>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</si>
  <si>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</si>
  <si>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</si>
  <si>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</si>
  <si>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</si>
  <si>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</si>
  <si>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</si>
  <si>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</si>
  <si>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</si>
  <si>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</si>
  <si>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</si>
  <si>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</si>
  <si>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</si>
  <si>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</si>
  <si>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</si>
  <si>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</si>
  <si>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</si>
  <si>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</si>
  <si>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</si>
  <si>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</si>
  <si>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</si>
  <si>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</si>
  <si>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</si>
  <si>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</si>
  <si>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</si>
  <si>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</si>
  <si>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</si>
  <si>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</si>
  <si>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</si>
  <si>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</si>
  <si>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</si>
  <si>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</si>
  <si>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</si>
  <si>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</si>
  <si>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</si>
  <si>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</si>
  <si>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</si>
  <si>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</si>
  <si>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</si>
  <si>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</si>
  <si>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</si>
  <si>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</si>
  <si>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</si>
  <si>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</si>
  <si>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</si>
  <si>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</si>
  <si>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</si>
  <si>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</si>
  <si>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</si>
  <si>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</si>
  <si>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</si>
  <si>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</si>
  <si>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</si>
  <si>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</si>
  <si>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</si>
  <si>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</si>
  <si>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</si>
  <si>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</si>
  <si>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</si>
  <si>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</si>
  <si>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</si>
  <si>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</si>
  <si>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</si>
  <si>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</si>
  <si>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</si>
  <si>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</si>
  <si>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</si>
  <si>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</si>
  <si>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</si>
  <si>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</si>
  <si>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</si>
  <si>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</si>
  <si>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</si>
  <si>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</si>
  <si>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</si>
  <si>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</si>
  <si>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</si>
  <si>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</si>
  <si>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</si>
  <si>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</si>
  <si>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</si>
  <si>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</si>
  <si>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</si>
  <si>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</si>
  <si>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</si>
  <si>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</si>
  <si>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</si>
  <si>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</si>
  <si>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</si>
  <si>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</si>
  <si>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</si>
  <si>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</si>
  <si>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</si>
  <si>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</si>
  <si>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</si>
  <si>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</si>
  <si>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</si>
  <si>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</si>
  <si>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</si>
  <si>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</si>
  <si>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</si>
  <si>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</si>
  <si>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</si>
  <si>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</si>
  <si>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</si>
  <si>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</si>
  <si>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</si>
  <si>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</si>
  <si>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</si>
  <si>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</si>
  <si>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</si>
  <si>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</si>
  <si>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</si>
  <si>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</si>
  <si>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</si>
  <si>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</si>
  <si>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</si>
  <si>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</si>
  <si>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</si>
  <si>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</si>
  <si>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</si>
  <si>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</si>
  <si>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</si>
  <si>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</si>
  <si>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</si>
  <si>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</si>
  <si>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</si>
  <si>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</si>
  <si>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</si>
  <si>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</si>
  <si>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</si>
  <si>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</si>
  <si>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</si>
  <si>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</si>
  <si>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</si>
  <si>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</si>
  <si>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</si>
  <si>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</si>
  <si>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</si>
  <si>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</si>
  <si>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</si>
  <si>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</si>
  <si>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</si>
  <si>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</si>
  <si>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</si>
  <si>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</si>
  <si>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</si>
  <si>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</si>
  <si>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</si>
  <si>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</si>
  <si>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</si>
  <si>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</si>
  <si>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</si>
  <si>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</si>
  <si>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</si>
  <si>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</si>
  <si>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</si>
  <si>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</si>
  <si>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</si>
  <si>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</si>
  <si>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</si>
  <si>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</si>
  <si>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</si>
  <si>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</si>
  <si>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</si>
  <si>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</si>
  <si>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</si>
  <si>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</si>
  <si>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</si>
  <si>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</si>
  <si>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</si>
  <si>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</si>
  <si>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</si>
  <si>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</si>
  <si>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</si>
  <si>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</si>
  <si>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</si>
  <si>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</si>
  <si>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</si>
  <si>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</si>
  <si>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</si>
  <si>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</si>
  <si>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</si>
  <si>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</si>
  <si>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</si>
  <si>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</si>
  <si>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</si>
  <si>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</si>
  <si>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</si>
  <si>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</si>
  <si>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</si>
  <si>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</si>
  <si>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</si>
  <si>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</si>
  <si>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</si>
  <si>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</si>
  <si>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</si>
  <si>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</si>
  <si>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</si>
  <si>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</si>
  <si>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</si>
  <si>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</si>
  <si>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</si>
  <si>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</si>
  <si>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</si>
  <si>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</si>
  <si>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</si>
  <si>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</si>
  <si>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</si>
  <si>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</si>
  <si>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</si>
  <si>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</si>
  <si>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</si>
  <si>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</si>
  <si>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</si>
  <si>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</si>
  <si>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</si>
  <si>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</si>
  <si>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</si>
  <si>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</si>
  <si>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</si>
  <si>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</si>
  <si>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</si>
  <si>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</si>
  <si>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</si>
  <si>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</si>
  <si>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</si>
  <si>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</si>
  <si>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</si>
  <si>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</si>
  <si>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</si>
  <si>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</si>
  <si>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</si>
  <si>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</si>
  <si>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</si>
  <si>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</si>
  <si>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</si>
  <si>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</si>
  <si>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</si>
  <si>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</si>
  <si>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</si>
  <si>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</si>
  <si>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</si>
  <si>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</si>
  <si>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</si>
  <si>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</si>
  <si>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</si>
  <si>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</si>
  <si>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</si>
  <si>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</si>
  <si>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</si>
  <si>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</si>
  <si>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</si>
  <si>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</si>
  <si>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</si>
  <si>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</si>
  <si>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</si>
  <si>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</si>
  <si>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</si>
  <si>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</si>
  <si>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</si>
  <si>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</si>
  <si>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</si>
  <si>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</si>
  <si>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</si>
  <si>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</si>
  <si>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</si>
  <si>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</si>
  <si>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</si>
  <si>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</si>
  <si>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</si>
  <si>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</si>
  <si>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</si>
  <si>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</si>
  <si>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</si>
  <si>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</si>
  <si>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</si>
  <si>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</si>
  <si>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</si>
  <si>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</si>
  <si>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</si>
  <si>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</si>
  <si>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</si>
  <si>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</si>
  <si>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</si>
  <si>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</si>
  <si>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</si>
  <si>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</si>
  <si>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</si>
  <si>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</si>
  <si>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</si>
  <si>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</si>
  <si>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</si>
  <si>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</si>
  <si>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</si>
  <si>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</si>
  <si>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</si>
  <si>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</si>
  <si>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</si>
  <si>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</si>
  <si>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</si>
  <si>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</si>
  <si>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</si>
  <si>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</si>
  <si>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</si>
  <si>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</si>
  <si>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</si>
  <si>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</si>
  <si>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</si>
  <si>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</si>
  <si>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</si>
  <si>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</si>
  <si>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</si>
  <si>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</si>
  <si>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</si>
  <si>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</si>
  <si>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</si>
  <si>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</si>
  <si>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</si>
  <si>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</si>
  <si>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</si>
  <si>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</si>
  <si>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</si>
  <si>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</si>
  <si>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</si>
  <si>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</si>
  <si>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</si>
  <si>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</si>
  <si>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</si>
  <si>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</si>
  <si>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</si>
  <si>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</si>
  <si>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</si>
  <si>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</si>
  <si>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</si>
  <si>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</si>
  <si>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</si>
  <si>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</si>
  <si>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</si>
  <si>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</si>
  <si>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</si>
  <si>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</si>
  <si>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</si>
  <si>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</si>
  <si>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</si>
  <si>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</si>
  <si>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</si>
  <si>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</si>
  <si>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</si>
  <si>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</si>
  <si>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</si>
  <si>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</si>
  <si>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</si>
  <si>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</si>
  <si>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</si>
  <si>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</si>
  <si>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</si>
  <si>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</si>
  <si>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</si>
  <si>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</si>
  <si>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</si>
  <si>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</si>
  <si>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</si>
  <si>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</si>
  <si>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</si>
  <si>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</si>
  <si>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</si>
  <si>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</si>
  <si>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</si>
  <si>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</si>
  <si>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</si>
  <si>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</si>
  <si>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</si>
  <si>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</si>
  <si>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</si>
  <si>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</si>
  <si>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</si>
  <si>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</si>
  <si>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</si>
  <si>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</si>
  <si>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</si>
  <si>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</si>
  <si>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</si>
  <si>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</si>
  <si>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</si>
  <si>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</si>
  <si>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</si>
  <si>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</si>
  <si>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</si>
  <si>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</si>
  <si>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</si>
  <si>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</si>
  <si>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</si>
  <si>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</si>
  <si>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</si>
  <si>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</si>
  <si>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</si>
  <si>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</si>
  <si>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</si>
  <si>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</si>
  <si>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</si>
  <si>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</si>
  <si>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</si>
  <si>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</si>
  <si>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</si>
  <si>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</si>
  <si>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</si>
  <si>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</si>
  <si>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</si>
  <si>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</si>
  <si>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</si>
  <si>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</si>
  <si>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</si>
  <si>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</si>
  <si>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</si>
  <si>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</si>
  <si>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</si>
  <si>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</si>
  <si>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</si>
  <si>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</si>
  <si>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</si>
  <si>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</si>
  <si>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</si>
  <si>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</si>
  <si>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</si>
  <si>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</si>
  <si>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</si>
  <si>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</si>
  <si>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</si>
  <si>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</si>
  <si>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</si>
  <si>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</si>
  <si>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</si>
  <si>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</si>
  <si>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</si>
  <si>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</si>
  <si>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</si>
  <si>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</si>
  <si>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</si>
  <si>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</si>
  <si>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</si>
  <si>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</si>
  <si>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</si>
  <si>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</si>
  <si>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</si>
  <si>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</si>
  <si>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</si>
  <si>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</si>
  <si>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</si>
  <si>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</si>
  <si>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</si>
  <si>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</si>
  <si>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</si>
  <si>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</si>
  <si>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</si>
  <si>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</si>
  <si>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</si>
  <si>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</si>
  <si>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</si>
  <si>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</si>
  <si>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</si>
  <si>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</si>
  <si>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</si>
  <si>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</si>
  <si>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</si>
  <si>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</si>
  <si>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</si>
  <si>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</si>
  <si>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</si>
  <si>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</si>
  <si>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</si>
  <si>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</si>
  <si>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</si>
  <si>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</si>
  <si>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</si>
  <si>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</si>
  <si>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</si>
  <si>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</si>
  <si>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</si>
  <si>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</si>
  <si>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</si>
  <si>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</si>
  <si>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</si>
  <si>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</si>
  <si>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</si>
  <si>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</si>
  <si>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</si>
  <si>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</si>
  <si>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</si>
  <si>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</si>
  <si>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</si>
  <si>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</si>
  <si>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</si>
  <si>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</si>
  <si>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</si>
  <si>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</si>
  <si>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</si>
  <si>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</si>
  <si>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</si>
  <si>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</si>
  <si>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</si>
  <si>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</si>
  <si>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</si>
  <si>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</si>
  <si>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</si>
  <si>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</si>
  <si>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</si>
  <si>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</si>
  <si>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</si>
  <si>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</si>
  <si>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</si>
  <si>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</si>
  <si>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</si>
  <si>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</si>
  <si>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</si>
  <si>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</si>
  <si>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</si>
  <si>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</si>
  <si>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</si>
  <si>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</si>
  <si>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</si>
  <si>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</si>
  <si>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</si>
  <si>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</si>
  <si>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</si>
  <si>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</si>
  <si>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</si>
  <si>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</si>
  <si>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</si>
  <si>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</si>
  <si>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</si>
  <si>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</si>
  <si>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</si>
  <si>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</si>
  <si>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</si>
  <si>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</si>
  <si>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</si>
  <si>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</si>
  <si>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</si>
  <si>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</si>
  <si>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</si>
  <si>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</si>
  <si>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</si>
  <si>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</si>
  <si>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</si>
  <si>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</si>
  <si>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</si>
  <si>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</si>
  <si>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</si>
  <si>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</si>
  <si>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</si>
  <si>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</si>
  <si>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</si>
  <si>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</si>
  <si>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</si>
  <si>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</si>
  <si>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</si>
  <si>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</si>
  <si>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</si>
  <si>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</si>
  <si>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</si>
  <si>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</si>
  <si>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</si>
  <si>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</si>
  <si>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</si>
  <si>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</si>
  <si>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</si>
  <si>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</si>
  <si>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</si>
  <si>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</si>
  <si>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</si>
  <si>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</si>
  <si>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</si>
  <si>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</si>
  <si>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</si>
  <si>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</si>
  <si>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</si>
  <si>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</si>
  <si>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</si>
  <si>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</si>
  <si>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</si>
  <si>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</si>
  <si>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</si>
  <si>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</si>
  <si>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</si>
  <si>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</si>
  <si>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</si>
  <si>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</si>
  <si>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</si>
  <si>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</si>
  <si>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</si>
  <si>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</si>
  <si>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</si>
  <si>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</si>
  <si>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</si>
  <si>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</si>
  <si>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</si>
  <si>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</si>
  <si>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</si>
  <si>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</si>
  <si>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</si>
  <si>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</si>
  <si>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</si>
  <si>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</si>
  <si>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</si>
  <si>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</si>
  <si>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</si>
  <si>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</si>
  <si>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</si>
  <si>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</si>
  <si>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</si>
  <si>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</si>
  <si>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</si>
  <si>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</si>
  <si>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</si>
  <si>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</si>
  <si>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</si>
  <si>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</si>
  <si>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</si>
  <si>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</si>
  <si>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</si>
  <si>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</si>
  <si>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</si>
  <si>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</si>
  <si>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</si>
  <si>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</si>
  <si>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</si>
  <si>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</si>
  <si>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</si>
  <si>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</si>
  <si>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</si>
  <si>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</si>
  <si>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</si>
  <si>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</si>
  <si>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</si>
  <si>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</si>
  <si>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</si>
  <si>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</si>
  <si>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</si>
  <si>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</si>
  <si>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</si>
  <si>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</si>
  <si>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</si>
  <si>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</si>
  <si>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</si>
  <si>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</si>
  <si>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</si>
  <si>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</si>
  <si>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</si>
  <si>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</si>
  <si>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</si>
  <si>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</si>
  <si>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</si>
  <si>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</si>
  <si>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</si>
  <si>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</si>
  <si>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</si>
  <si>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</si>
  <si>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</si>
  <si>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</si>
  <si>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</si>
  <si>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</si>
  <si>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</si>
  <si>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</si>
  <si>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</si>
  <si>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</si>
  <si>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</si>
  <si>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</si>
  <si>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</si>
  <si>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</si>
  <si>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</si>
  <si>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</si>
  <si>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</si>
  <si>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</si>
  <si>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</si>
  <si>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</si>
  <si>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</si>
  <si>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</si>
  <si>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</si>
  <si>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</si>
  <si>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</si>
  <si>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</si>
  <si>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</si>
  <si>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</si>
  <si>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</si>
  <si>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</si>
  <si>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</si>
  <si>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</si>
  <si>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</si>
  <si>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</si>
  <si>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</si>
  <si>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</si>
  <si>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</si>
  <si>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</si>
  <si>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</si>
  <si>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</si>
  <si>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</si>
  <si>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</si>
  <si>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</si>
  <si>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</si>
  <si>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</si>
  <si>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</si>
  <si>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</si>
  <si>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</si>
  <si>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</si>
  <si>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</si>
  <si>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</si>
  <si>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</si>
  <si>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</si>
  <si>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</si>
  <si>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</si>
  <si>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</si>
  <si>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</si>
  <si>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</si>
  <si>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</si>
  <si>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</si>
  <si>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</si>
  <si>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</si>
  <si>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</si>
  <si>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</si>
  <si>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</si>
  <si>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</si>
  <si>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</si>
  <si>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</si>
  <si>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</si>
  <si>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</si>
  <si>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</si>
  <si>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</si>
  <si>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</si>
  <si>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</si>
  <si>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</si>
  <si>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</si>
  <si>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</si>
  <si>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</si>
  <si>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</si>
  <si>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</si>
  <si>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</si>
  <si>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</si>
  <si>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</si>
  <si>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</si>
  <si>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</si>
  <si>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</si>
  <si>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</si>
  <si>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</si>
  <si>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</si>
  <si>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</si>
  <si>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</si>
  <si>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</si>
  <si>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</si>
  <si>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</si>
  <si>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</si>
  <si>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</si>
  <si>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</si>
  <si>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</si>
  <si>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</si>
  <si>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</si>
  <si>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</si>
  <si>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</si>
  <si>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</si>
  <si>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</si>
  <si>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</si>
  <si>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</si>
  <si>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</si>
  <si>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</si>
  <si>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</si>
  <si>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</si>
  <si>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</si>
  <si>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</si>
  <si>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</si>
  <si>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</si>
  <si>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</si>
  <si>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</si>
  <si>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</si>
  <si>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</si>
  <si>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</si>
  <si>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</si>
  <si>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</si>
  <si>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</si>
  <si>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</si>
  <si>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</si>
  <si>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</si>
  <si>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</si>
  <si>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</si>
  <si>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</si>
  <si>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</si>
  <si>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</si>
  <si>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</si>
  <si>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</si>
  <si>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</si>
  <si>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</si>
  <si>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</si>
  <si>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</si>
  <si>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</si>
  <si>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</si>
  <si>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</si>
  <si>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</si>
  <si>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</si>
  <si>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</si>
  <si>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</si>
  <si>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</si>
  <si>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</si>
  <si>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</si>
  <si>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</si>
  <si>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</si>
  <si>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</si>
  <si>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</si>
  <si>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</si>
  <si>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</si>
  <si>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</si>
  <si>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</si>
  <si>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</si>
  <si>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</si>
  <si>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</si>
  <si>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</si>
  <si>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</si>
  <si>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</si>
  <si>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</si>
  <si>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</si>
  <si>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</si>
  <si>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</si>
  <si>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</si>
  <si>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</si>
  <si>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</si>
  <si>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</si>
  <si>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</si>
  <si>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</si>
  <si>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</si>
  <si>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</si>
  <si>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</si>
  <si>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</si>
  <si>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</si>
  <si>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</si>
  <si>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</si>
  <si>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</si>
  <si>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</si>
  <si>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</si>
  <si>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</si>
  <si>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</si>
  <si>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</si>
  <si>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</si>
  <si>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</si>
  <si>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</si>
  <si>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</si>
  <si>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</si>
  <si>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</si>
  <si>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</si>
  <si>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</si>
  <si>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</si>
  <si>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</si>
  <si>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</si>
  <si>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</si>
  <si>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</si>
  <si>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</si>
  <si>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</si>
  <si>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</si>
  <si>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</si>
  <si>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</si>
  <si>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</si>
  <si>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</si>
  <si>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</si>
  <si>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</si>
  <si>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</si>
  <si>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</si>
  <si>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</si>
  <si>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</si>
  <si>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</si>
  <si>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</si>
  <si>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</si>
  <si>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</si>
  <si>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</si>
  <si>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</si>
  <si>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</si>
  <si>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</si>
  <si>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</si>
  <si>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</si>
  <si>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</si>
  <si>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</si>
  <si>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</si>
  <si>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</si>
  <si>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</si>
  <si>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</si>
  <si>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</si>
  <si>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</si>
  <si>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</si>
  <si>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</si>
  <si>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</si>
  <si>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</si>
  <si>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</si>
  <si>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</si>
  <si>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</si>
  <si>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</si>
  <si>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</si>
  <si>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</si>
  <si>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</si>
  <si>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</si>
  <si>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</si>
  <si>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</si>
  <si>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</si>
  <si>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</si>
  <si>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</si>
  <si>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</si>
  <si>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</si>
  <si>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</si>
  <si>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</si>
  <si>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</si>
  <si>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</si>
  <si>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</si>
  <si>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</si>
  <si>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</si>
  <si>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</si>
  <si>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</si>
  <si>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</si>
  <si>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</si>
  <si>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</si>
  <si>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</si>
  <si>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</si>
  <si>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</si>
  <si>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</si>
  <si>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</si>
  <si>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</si>
  <si>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</si>
  <si>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</si>
  <si>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</si>
  <si>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</si>
  <si>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</si>
  <si>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</si>
  <si>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</si>
  <si>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</si>
  <si>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</si>
  <si>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</si>
  <si>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</si>
  <si>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</si>
  <si>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</si>
  <si>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</si>
  <si>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</si>
  <si>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</si>
  <si>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</si>
  <si>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</si>
  <si>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</si>
  <si>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</si>
  <si>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</si>
  <si>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</si>
  <si>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</si>
  <si>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</si>
  <si>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</si>
  <si>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</si>
  <si>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</si>
  <si>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</si>
  <si>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</si>
  <si>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</si>
  <si>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</si>
  <si>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</si>
  <si>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</si>
  <si>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</si>
  <si>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</si>
  <si>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</si>
  <si>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</si>
  <si>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</si>
  <si>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</si>
  <si>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</si>
  <si>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</si>
  <si>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</si>
  <si>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</si>
  <si>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</si>
  <si>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</si>
  <si>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</si>
  <si>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</si>
  <si>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</si>
  <si>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</si>
  <si>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</si>
  <si>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</si>
  <si>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</si>
  <si>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</si>
  <si>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</si>
  <si>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</si>
  <si>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</si>
  <si>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</si>
  <si>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</si>
  <si>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</si>
  <si>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</si>
  <si>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</si>
  <si>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</si>
  <si>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</si>
  <si>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</si>
  <si>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</si>
  <si>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</si>
  <si>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</si>
  <si>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</si>
  <si>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</si>
  <si>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</si>
  <si>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</si>
  <si>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</si>
  <si>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</si>
  <si>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</si>
  <si>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</si>
  <si>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</si>
  <si>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</si>
  <si>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</si>
  <si>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</si>
  <si>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</si>
  <si>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</si>
  <si>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</si>
  <si>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</si>
  <si>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</si>
  <si>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</si>
  <si>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</si>
  <si>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</si>
  <si>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</si>
  <si>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</si>
  <si>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</si>
  <si>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</si>
  <si>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</si>
  <si>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</si>
  <si>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</si>
  <si>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</si>
  <si>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</si>
  <si>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</si>
  <si>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</si>
  <si>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</si>
  <si>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</si>
  <si>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</si>
  <si>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</si>
  <si>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</si>
  <si>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</si>
  <si>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</si>
  <si>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</si>
  <si>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</si>
  <si>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</si>
  <si>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</si>
  <si>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</si>
  <si>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</si>
  <si>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</si>
  <si>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</si>
  <si>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</si>
  <si>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</si>
  <si>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</si>
  <si>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</si>
  <si>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</si>
  <si>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</si>
  <si>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</si>
  <si>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</si>
  <si>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</si>
  <si>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</si>
  <si>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</si>
  <si>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</si>
  <si>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</si>
  <si>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</si>
  <si>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</si>
  <si>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</si>
  <si>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</si>
  <si>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</si>
  <si>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</si>
  <si>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</si>
  <si>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</si>
  <si>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</si>
  <si>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</si>
  <si>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</si>
  <si>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</si>
  <si>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</si>
  <si>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</si>
  <si>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</si>
  <si>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</si>
  <si>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</si>
  <si>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</si>
  <si>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</si>
  <si>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</si>
  <si>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</si>
  <si>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</si>
  <si>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</si>
  <si>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</si>
  <si>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</si>
  <si>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</si>
  <si>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</si>
  <si>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</si>
  <si>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</si>
  <si>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</si>
  <si>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</si>
  <si>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</si>
  <si>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</si>
  <si>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</si>
  <si>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</si>
  <si>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</si>
  <si>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</si>
  <si>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</si>
  <si>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</si>
  <si>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</si>
  <si>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</si>
  <si>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</si>
  <si>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</si>
  <si>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</si>
  <si>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</si>
  <si>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</si>
  <si>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</si>
  <si>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</si>
  <si>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</si>
  <si>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</si>
  <si>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</si>
  <si>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</si>
  <si>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</si>
  <si>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</si>
  <si>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</si>
  <si>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</si>
  <si>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</si>
  <si>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</si>
  <si>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</si>
  <si>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</si>
  <si>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</si>
  <si>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</si>
  <si>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</si>
  <si>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</si>
  <si>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</si>
  <si>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</si>
  <si>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</si>
  <si>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</si>
  <si>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</si>
  <si>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</si>
  <si>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</si>
  <si>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</si>
  <si>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</si>
  <si>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</si>
  <si>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</si>
  <si>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</si>
  <si>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</si>
  <si>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</si>
  <si>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</si>
  <si>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</si>
  <si>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</si>
  <si>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</si>
  <si>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</si>
  <si>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</si>
  <si>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</si>
  <si>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</si>
  <si>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</si>
  <si>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</si>
  <si>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</si>
  <si>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</si>
  <si>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</si>
  <si>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</si>
  <si>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</si>
  <si>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</si>
  <si>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</si>
  <si>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</si>
  <si>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</si>
  <si>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</si>
  <si>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</si>
  <si>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</si>
  <si>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</si>
  <si>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</si>
  <si>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</si>
  <si>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</si>
  <si>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</si>
  <si>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</si>
  <si>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</si>
  <si>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</si>
  <si>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</si>
  <si>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</si>
  <si>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</si>
  <si>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</si>
  <si>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</si>
  <si>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</si>
  <si>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</si>
  <si>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</si>
  <si>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</si>
  <si>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</si>
  <si>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</si>
  <si>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</si>
  <si>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</si>
  <si>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</si>
  <si>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</si>
  <si>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</si>
  <si>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</si>
  <si>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</si>
  <si>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</si>
  <si>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</si>
  <si>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</si>
  <si>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</si>
  <si>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</si>
  <si>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</si>
  <si>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</si>
  <si>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</si>
  <si>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</si>
  <si>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</si>
  <si>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</si>
  <si>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</si>
  <si>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</si>
  <si>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</si>
  <si>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</si>
  <si>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</si>
  <si>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</si>
  <si>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</si>
  <si>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</si>
  <si>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</si>
  <si>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</si>
  <si>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</si>
  <si>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</si>
  <si>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</si>
  <si>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</si>
  <si>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</si>
  <si>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</si>
  <si>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</si>
  <si>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</si>
  <si>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</si>
  <si>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</si>
  <si>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</si>
  <si>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</si>
  <si>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</si>
  <si>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</si>
  <si>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</si>
  <si>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</si>
  <si>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</si>
  <si>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</si>
  <si>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</si>
  <si>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</si>
  <si>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</si>
  <si>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</si>
  <si>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</si>
  <si>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</si>
  <si>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</si>
  <si>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</si>
  <si>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</si>
  <si>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</si>
  <si>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</si>
  <si>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</si>
  <si>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</si>
  <si>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</si>
  <si>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</si>
  <si>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</si>
  <si>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</si>
  <si>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</si>
  <si>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</si>
  <si>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</si>
  <si>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</si>
  <si>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</si>
  <si>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</si>
  <si>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</si>
  <si>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</si>
  <si>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</si>
  <si>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</si>
  <si>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</si>
  <si>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</si>
  <si>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</si>
  <si>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</si>
  <si>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</si>
  <si>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</si>
  <si>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</si>
  <si>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</si>
  <si>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</si>
  <si>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</si>
  <si>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</si>
  <si>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</si>
  <si>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</si>
  <si>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</si>
  <si>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</si>
  <si>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</si>
  <si>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</si>
  <si>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</si>
  <si>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</si>
  <si>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</si>
  <si>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</si>
  <si>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</si>
  <si>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</si>
  <si>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</si>
  <si>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</si>
  <si>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</si>
  <si>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</si>
  <si>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</si>
  <si>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</si>
  <si>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</si>
  <si>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</si>
  <si>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</si>
  <si>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</si>
  <si>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</si>
  <si>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</si>
  <si>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</si>
  <si>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</si>
  <si>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</si>
  <si>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</si>
  <si>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</si>
  <si>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</si>
  <si>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</si>
  <si>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</si>
  <si>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</si>
  <si>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</si>
  <si>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</si>
  <si>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</si>
  <si>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</si>
  <si>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</si>
  <si>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</si>
  <si>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</si>
  <si>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</si>
  <si>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</si>
  <si>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</si>
  <si>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</si>
  <si>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</si>
  <si>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</si>
  <si>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</si>
  <si>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</si>
  <si>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</si>
  <si>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</si>
  <si>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</si>
  <si>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</si>
  <si>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</si>
  <si>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</si>
  <si>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</si>
  <si>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</si>
  <si>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</si>
  <si>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</si>
  <si>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</si>
  <si>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</si>
  <si>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</si>
  <si>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</si>
  <si>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</si>
  <si>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</si>
  <si>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</si>
  <si>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</si>
  <si>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</si>
  <si>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</si>
  <si>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</si>
  <si>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</si>
  <si>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</si>
  <si>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</si>
  <si>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</si>
  <si>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</si>
  <si>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</si>
  <si>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</si>
  <si>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</si>
  <si>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</si>
  <si>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</si>
  <si>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</si>
  <si>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</si>
  <si>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</si>
  <si>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</si>
  <si>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</si>
  <si>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</si>
  <si>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</si>
  <si>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</si>
  <si>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</si>
  <si>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</si>
  <si>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</si>
  <si>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</si>
  <si>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</si>
  <si>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</si>
  <si>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</si>
  <si>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</si>
  <si>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</si>
  <si>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</si>
  <si>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</si>
  <si>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</si>
  <si>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</si>
  <si>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</si>
  <si>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</si>
  <si>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</si>
  <si>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</si>
  <si>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</si>
  <si>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</si>
  <si>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</si>
  <si>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</si>
  <si>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</si>
  <si>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</si>
  <si>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</si>
  <si>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</si>
  <si>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</si>
  <si>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</si>
  <si>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</si>
  <si>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</si>
  <si>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</si>
  <si>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</si>
  <si>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</si>
  <si>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</si>
  <si>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</si>
  <si>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</si>
  <si>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</si>
  <si>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</si>
  <si>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</si>
  <si>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</si>
  <si>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</si>
  <si>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</si>
  <si>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</si>
  <si>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</si>
  <si>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</si>
  <si>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</si>
  <si>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</si>
  <si>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</si>
  <si>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</si>
  <si>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</si>
  <si>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</si>
  <si>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</si>
  <si>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</si>
  <si>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</si>
  <si>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</si>
  <si>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</si>
  <si>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</si>
  <si>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</si>
  <si>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</si>
  <si>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</si>
  <si>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</si>
  <si>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</si>
  <si>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</si>
  <si>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</si>
  <si>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</si>
  <si>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</si>
  <si>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</si>
  <si>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</si>
  <si>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</si>
  <si>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</si>
  <si>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</si>
  <si>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</si>
  <si>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</si>
  <si>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</si>
  <si>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</si>
  <si>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</si>
  <si>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</si>
  <si>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</si>
  <si>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</si>
  <si>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</si>
  <si>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</si>
  <si>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</si>
  <si>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</si>
  <si>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</si>
  <si>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</si>
  <si>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</si>
  <si>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</si>
  <si>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</si>
  <si>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</si>
  <si>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</si>
  <si>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</si>
  <si>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</si>
  <si>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</si>
  <si>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</si>
  <si>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</si>
  <si>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</si>
  <si>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</si>
  <si>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</si>
  <si>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</si>
  <si>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</si>
  <si>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</si>
  <si>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</si>
  <si>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</si>
  <si>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</si>
  <si>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</si>
  <si>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</si>
  <si>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</si>
  <si>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</si>
  <si>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</si>
  <si>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</si>
  <si>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</si>
  <si>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</si>
  <si>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</si>
  <si>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</si>
  <si>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</si>
  <si>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</si>
  <si>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</si>
  <si>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</si>
  <si>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</si>
  <si>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</si>
  <si>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</si>
  <si>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</si>
  <si>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</si>
  <si>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</si>
  <si>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</si>
  <si>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</si>
  <si>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</si>
  <si>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</si>
  <si>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</si>
  <si>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</si>
  <si>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</si>
  <si>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</si>
  <si>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</si>
  <si>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</si>
  <si>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</si>
  <si>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</si>
  <si>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</si>
  <si>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</si>
  <si>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</si>
  <si>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</si>
  <si>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</si>
  <si>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</si>
  <si>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</si>
  <si>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</si>
  <si>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</si>
  <si>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</si>
  <si>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</si>
  <si>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</si>
  <si>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</si>
  <si>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</si>
  <si>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</si>
  <si>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</si>
  <si>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</si>
  <si>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</si>
  <si>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</si>
  <si>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</si>
  <si>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</si>
  <si>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</si>
  <si>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</si>
  <si>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</si>
  <si>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</si>
  <si>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</si>
  <si>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</si>
  <si>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</si>
  <si>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</si>
  <si>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</si>
  <si>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</si>
  <si>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</si>
  <si>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</si>
  <si>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</si>
  <si>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</si>
  <si>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</si>
  <si>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</si>
  <si>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</si>
  <si>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</si>
  <si>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</si>
  <si>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</si>
  <si>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</si>
  <si>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</si>
  <si>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</si>
  <si>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</si>
  <si>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</si>
  <si>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</si>
  <si>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</si>
  <si>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</si>
  <si>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</si>
  <si>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</si>
  <si>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</si>
  <si>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</si>
  <si>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</si>
  <si>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</si>
  <si>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</si>
  <si>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</si>
  <si>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</si>
  <si>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</si>
  <si>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</si>
  <si>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</si>
  <si>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</si>
  <si>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</si>
  <si>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</si>
  <si>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</si>
  <si>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</si>
  <si>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</si>
  <si>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</si>
  <si>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</si>
  <si>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</si>
  <si>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</si>
  <si>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</si>
  <si>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</si>
  <si>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</si>
  <si>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</si>
  <si>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</si>
  <si>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</si>
  <si>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</si>
  <si>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</si>
  <si>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</si>
  <si>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</si>
  <si>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</si>
  <si>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</si>
  <si>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</si>
  <si>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</si>
  <si>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</si>
  <si>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</si>
  <si>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</si>
  <si>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</si>
  <si>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</si>
  <si>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</si>
  <si>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</si>
  <si>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</si>
  <si>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</si>
  <si>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</si>
  <si>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</si>
  <si>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</si>
  <si>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</si>
  <si>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</si>
  <si>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</si>
  <si>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</si>
  <si>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</si>
  <si>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</si>
  <si>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</si>
  <si>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</si>
  <si>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</si>
  <si>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</si>
  <si>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</si>
  <si>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</si>
  <si>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</si>
  <si>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</si>
  <si>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</si>
  <si>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</si>
  <si>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</si>
  <si>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</si>
  <si>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</si>
  <si>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</si>
  <si>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</si>
  <si>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</si>
  <si>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</si>
  <si>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</si>
  <si>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</si>
  <si>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</si>
  <si>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</si>
  <si>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</si>
  <si>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</si>
  <si>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</si>
  <si>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</si>
  <si>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</si>
  <si>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</si>
  <si>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</si>
  <si>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</si>
  <si>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</si>
  <si>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</si>
  <si>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</si>
  <si>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</si>
  <si>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</si>
  <si>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</si>
  <si>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</si>
  <si>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</si>
  <si>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</si>
  <si>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</si>
  <si>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</si>
  <si>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</si>
  <si>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</si>
  <si>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</si>
  <si>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</si>
  <si>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</si>
  <si>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</si>
  <si>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</si>
  <si>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</si>
  <si>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</si>
  <si>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</si>
  <si>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</si>
  <si>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</si>
  <si>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</si>
  <si>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</si>
  <si>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</si>
  <si>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</si>
  <si>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</si>
  <si>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</si>
  <si>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</si>
  <si>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</si>
  <si>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</si>
  <si>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</si>
  <si>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</si>
  <si>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</si>
  <si>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</si>
  <si>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</si>
  <si>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</si>
  <si>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</si>
  <si>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</si>
  <si>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</si>
  <si>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</si>
  <si>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</si>
  <si>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</si>
  <si>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</si>
  <si>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</si>
  <si>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</si>
  <si>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</si>
  <si>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</si>
  <si>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</si>
  <si>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</si>
  <si>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</si>
  <si>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</si>
  <si>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</si>
  <si>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</si>
  <si>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</si>
  <si>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</si>
  <si>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</si>
  <si>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</si>
  <si>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</si>
  <si>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</si>
  <si>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</si>
  <si>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</si>
  <si>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</si>
  <si>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</si>
  <si>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</si>
  <si>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</si>
  <si>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</si>
  <si>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</si>
  <si>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</si>
  <si>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</si>
  <si>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</si>
  <si>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</si>
  <si>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</si>
  <si>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</si>
  <si>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</si>
  <si>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</si>
  <si>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</si>
  <si>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</si>
  <si>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</si>
  <si>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</si>
  <si>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</si>
  <si>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</si>
  <si>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</si>
  <si>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</si>
  <si>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</si>
  <si>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</si>
  <si>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</si>
  <si>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</si>
  <si>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</si>
  <si>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</si>
  <si>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</si>
  <si>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</si>
  <si>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</si>
  <si>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</si>
  <si>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</si>
  <si>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</si>
  <si>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</si>
  <si>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</si>
  <si>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</si>
  <si>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</si>
  <si>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</si>
  <si>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</si>
  <si>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</si>
  <si>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</si>
  <si>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</si>
  <si>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</si>
  <si>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</si>
  <si>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</si>
  <si>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</si>
  <si>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</si>
  <si>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</si>
  <si>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</si>
  <si>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</si>
  <si>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</si>
  <si>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</si>
  <si>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</si>
  <si>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</si>
  <si>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</si>
  <si>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</si>
  <si>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</si>
  <si>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</si>
  <si>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</si>
  <si>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</si>
  <si>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</si>
  <si>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</si>
  <si>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</si>
  <si>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</si>
  <si>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</si>
  <si>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</si>
  <si>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</si>
  <si>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</si>
  <si>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</si>
  <si>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</si>
  <si>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</si>
  <si>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</si>
  <si>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</si>
  <si>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</si>
  <si>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</si>
  <si>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</si>
  <si>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</si>
  <si>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</si>
  <si>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</si>
  <si>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</si>
  <si>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</si>
  <si>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</si>
  <si>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</si>
  <si>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</si>
  <si>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</si>
  <si>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</si>
  <si>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</si>
  <si>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</si>
  <si>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</si>
  <si>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</si>
  <si>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</si>
  <si>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</si>
  <si>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</si>
  <si>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</si>
  <si>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</si>
  <si>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</si>
  <si>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</si>
  <si>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</si>
  <si>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</si>
  <si>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</si>
  <si>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</si>
  <si>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</si>
  <si>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</si>
  <si>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</si>
  <si>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</si>
  <si>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</si>
  <si>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</si>
  <si>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</si>
  <si>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</si>
  <si>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</si>
  <si>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</si>
  <si>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</si>
  <si>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</si>
  <si>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</si>
  <si>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</si>
  <si>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</si>
  <si>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</si>
  <si>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</si>
  <si>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</si>
  <si>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</si>
  <si>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</si>
  <si>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</si>
  <si>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</si>
  <si>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</si>
  <si>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</si>
  <si>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</si>
  <si>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</si>
  <si>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</si>
  <si>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</si>
  <si>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</si>
  <si>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</si>
  <si>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</si>
  <si>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</si>
  <si>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</si>
  <si>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</si>
  <si>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</si>
  <si>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</si>
  <si>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</si>
  <si>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</si>
  <si>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</si>
  <si>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</si>
  <si>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</si>
  <si>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</si>
  <si>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</si>
  <si>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</si>
  <si>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</si>
  <si>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</si>
  <si>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</si>
  <si>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</si>
  <si>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</si>
  <si>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</si>
  <si>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</si>
  <si>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</si>
  <si>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</si>
  <si>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</si>
  <si>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</si>
  <si>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</si>
  <si>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</si>
  <si>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</si>
  <si>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</si>
  <si>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</si>
  <si>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</si>
  <si>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</si>
  <si>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</si>
  <si>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</si>
  <si>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</si>
  <si>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</si>
  <si>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</si>
  <si>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</si>
  <si>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</si>
  <si>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</si>
  <si>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</si>
  <si>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</si>
  <si>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</si>
  <si>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</si>
  <si>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</si>
  <si>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</si>
  <si>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</si>
  <si>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</si>
  <si>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</si>
  <si>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</si>
  <si>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</si>
  <si>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</si>
  <si>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</si>
  <si>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</si>
  <si>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</si>
  <si>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</si>
  <si>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</si>
  <si>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</si>
  <si>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</si>
  <si>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</si>
  <si>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</si>
  <si>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</si>
  <si>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</si>
  <si>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</si>
  <si>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</si>
  <si>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</si>
  <si>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</si>
  <si>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</si>
  <si>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</si>
  <si>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</si>
  <si>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</si>
  <si>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</si>
  <si>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</si>
  <si>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</si>
  <si>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</si>
  <si>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</si>
  <si>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</si>
  <si>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</si>
  <si>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</si>
  <si>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</si>
  <si>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</si>
  <si>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</si>
  <si>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</si>
  <si>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</si>
  <si>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</si>
  <si>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</si>
  <si>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</si>
  <si>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</si>
  <si>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</si>
  <si>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</si>
  <si>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</si>
  <si>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</si>
  <si>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</si>
  <si>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</si>
  <si>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</si>
  <si>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</si>
  <si>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</si>
  <si>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</si>
  <si>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</si>
  <si>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</si>
  <si>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</si>
  <si>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</si>
  <si>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</si>
  <si>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</si>
  <si>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</si>
  <si>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</si>
  <si>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</si>
  <si>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</si>
  <si>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</si>
  <si>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</si>
  <si>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</si>
  <si>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</si>
  <si>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</si>
  <si>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</si>
  <si>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</si>
  <si>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</si>
  <si>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</si>
  <si>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</si>
  <si>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</si>
  <si>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</si>
  <si>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</si>
  <si>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</si>
  <si>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</si>
  <si>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</si>
  <si>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</si>
  <si>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</si>
  <si>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</si>
  <si>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</si>
  <si>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</si>
  <si>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</si>
  <si>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</si>
  <si>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</si>
  <si>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</si>
  <si>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</si>
  <si>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</si>
  <si>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</si>
  <si>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</si>
  <si>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</si>
  <si>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</si>
  <si>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</si>
  <si>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</si>
  <si>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</si>
  <si>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</si>
  <si>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</si>
  <si>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</si>
  <si>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</si>
  <si>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</si>
  <si>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</si>
  <si>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</si>
  <si>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</si>
  <si>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</si>
  <si>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</si>
  <si>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</si>
  <si>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</si>
  <si>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</si>
  <si>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</si>
  <si>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</si>
  <si>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</si>
  <si>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</si>
  <si>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</si>
  <si>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</si>
  <si>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</si>
  <si>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</si>
  <si>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</si>
  <si>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</si>
  <si>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</si>
  <si>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</si>
  <si>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</si>
  <si>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</si>
  <si>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</si>
  <si>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</si>
  <si>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</si>
  <si>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</si>
  <si>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</si>
  <si>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</si>
  <si>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</si>
  <si>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</si>
  <si>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</si>
  <si>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</si>
  <si>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</si>
  <si>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</si>
  <si>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</si>
  <si>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</si>
  <si>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</si>
  <si>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</si>
  <si>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</si>
  <si>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</si>
  <si>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</si>
  <si>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</si>
  <si>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</si>
  <si>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</si>
  <si>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</si>
  <si>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</si>
  <si>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</si>
  <si>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</si>
  <si>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</si>
  <si>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</si>
  <si>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</si>
  <si>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</si>
  <si>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</si>
  <si>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</si>
  <si>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</si>
  <si>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</si>
  <si>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</si>
  <si>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</si>
  <si>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</si>
  <si>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</si>
  <si>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</si>
  <si>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</si>
  <si>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</si>
  <si>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</si>
  <si>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</si>
  <si>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</si>
  <si>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</si>
  <si>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</si>
  <si>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</si>
  <si>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</si>
  <si>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</si>
  <si>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</si>
  <si>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</si>
  <si>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</si>
  <si>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</si>
  <si>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</si>
  <si>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</si>
  <si>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</si>
  <si>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</si>
  <si>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</si>
  <si>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</si>
  <si>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</si>
  <si>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</si>
  <si>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</si>
  <si>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</si>
  <si>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</si>
  <si>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</si>
  <si>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</si>
  <si>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</si>
  <si>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</si>
  <si>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</si>
  <si>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</si>
  <si>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</si>
  <si>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</si>
  <si>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</si>
  <si>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</si>
  <si>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</si>
  <si>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</si>
  <si>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</si>
  <si>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</si>
  <si>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</si>
  <si>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</si>
  <si>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</si>
  <si>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</si>
  <si>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</si>
  <si>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</si>
  <si>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</si>
  <si>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</si>
  <si>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</si>
  <si>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</si>
  <si>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</si>
  <si>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</si>
  <si>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</si>
  <si>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</si>
  <si>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</si>
  <si>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</si>
  <si>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</si>
  <si>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</si>
  <si>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</si>
  <si>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</si>
  <si>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</si>
  <si>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</si>
  <si>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</si>
  <si>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</si>
  <si>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</si>
  <si>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</si>
  <si>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</si>
  <si>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</si>
  <si>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</si>
  <si>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</si>
  <si>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</si>
  <si>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</si>
  <si>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</si>
  <si>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</si>
  <si>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</si>
  <si>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</si>
  <si>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</si>
  <si>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</si>
  <si>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</si>
  <si>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</si>
  <si>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</si>
  <si>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</si>
  <si>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</si>
  <si>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</si>
  <si>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</si>
  <si>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</si>
  <si>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</si>
  <si>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</si>
  <si>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</si>
  <si>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</si>
  <si>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</si>
  <si>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</si>
  <si>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</si>
  <si>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</si>
  <si>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</si>
  <si>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</si>
  <si>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</si>
  <si>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</si>
  <si>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</si>
  <si>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</si>
  <si>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</si>
  <si>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</si>
  <si>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</si>
  <si>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</si>
  <si>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</si>
  <si>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</si>
  <si>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</si>
  <si>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</si>
  <si>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</si>
  <si>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</si>
  <si>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</si>
  <si>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</si>
  <si>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</si>
  <si>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</si>
  <si>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</si>
  <si>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</si>
  <si>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</si>
  <si>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</si>
  <si>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</si>
  <si>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</si>
  <si>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</si>
  <si>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</si>
  <si>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</si>
  <si>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</si>
  <si>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</si>
  <si>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</si>
  <si>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</si>
  <si>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</si>
  <si>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</si>
  <si>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</si>
  <si>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</si>
  <si>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</si>
  <si>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</si>
  <si>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</si>
  <si>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</si>
  <si>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</si>
  <si>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</si>
  <si>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</si>
  <si>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</si>
  <si>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</si>
  <si>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</si>
  <si>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</si>
  <si>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</si>
  <si>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</si>
  <si>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</si>
  <si>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</si>
  <si>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</si>
  <si>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</si>
  <si>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</si>
  <si>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</si>
  <si>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</si>
  <si>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</si>
  <si>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</si>
  <si>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</si>
  <si>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</si>
  <si>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</si>
  <si>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</si>
  <si>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</si>
  <si>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</si>
  <si>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</si>
  <si>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</si>
  <si>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</si>
  <si>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</si>
  <si>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</si>
  <si>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</si>
  <si>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</si>
  <si>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</si>
  <si>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</si>
  <si>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</si>
  <si>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</si>
  <si>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</si>
  <si>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</si>
  <si>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</si>
  <si>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</si>
  <si>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</si>
  <si>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</si>
  <si>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</si>
  <si>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</si>
  <si>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</si>
  <si>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</si>
  <si>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</si>
  <si>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</si>
  <si>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</si>
  <si>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</si>
  <si>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</si>
  <si>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</si>
  <si>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</si>
  <si>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</si>
  <si>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</si>
  <si>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</si>
  <si>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</si>
  <si>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</si>
  <si>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</si>
  <si>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</si>
  <si>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</si>
  <si>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</si>
  <si>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</si>
  <si>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</si>
  <si>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</si>
  <si>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</si>
  <si>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</si>
  <si>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</si>
  <si>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</si>
  <si>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</si>
  <si>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</si>
  <si>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</si>
  <si>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</si>
  <si>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</si>
  <si>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</si>
  <si>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</si>
  <si>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</si>
  <si>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</si>
  <si>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</si>
  <si>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</si>
  <si>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</si>
  <si>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</si>
  <si>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</si>
  <si>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</si>
  <si>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</si>
  <si>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</si>
  <si>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</si>
  <si>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</si>
  <si>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</si>
  <si>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</si>
  <si>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</si>
  <si>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</si>
  <si>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</si>
  <si>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</si>
  <si>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</si>
  <si>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</si>
  <si>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</si>
  <si>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</si>
  <si>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</si>
  <si>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</si>
  <si>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</si>
  <si>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</si>
  <si>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</si>
  <si>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</si>
  <si>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</si>
  <si>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</si>
  <si>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</si>
  <si>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</si>
  <si>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</si>
  <si>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</si>
  <si>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</si>
  <si>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</si>
  <si>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</si>
  <si>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</si>
  <si>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</si>
  <si>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</si>
  <si>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</si>
  <si>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</si>
  <si>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</si>
  <si>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</si>
  <si>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</si>
  <si>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</si>
  <si>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</si>
  <si>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</si>
  <si>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</si>
  <si>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</si>
  <si>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</si>
  <si>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</si>
  <si>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</si>
  <si>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</si>
  <si>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</si>
  <si>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</si>
  <si>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</si>
  <si>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</si>
  <si>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</si>
  <si>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</si>
  <si>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</si>
  <si>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</si>
  <si>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</si>
  <si>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</si>
  <si>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</si>
  <si>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</si>
  <si>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</si>
  <si>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</si>
  <si>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</si>
  <si>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</si>
  <si>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</si>
  <si>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</si>
  <si>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</si>
  <si>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</si>
  <si>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</si>
  <si>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</si>
  <si>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</si>
  <si>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</si>
  <si>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</si>
  <si>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</si>
  <si>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</si>
  <si>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</si>
  <si>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</si>
  <si>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</si>
  <si>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</si>
  <si>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</si>
  <si>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</si>
  <si>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</si>
  <si>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</si>
  <si>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</si>
  <si>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</si>
  <si>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</si>
  <si>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</si>
  <si>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</si>
  <si>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</si>
  <si>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</si>
  <si>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</si>
  <si>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</si>
  <si>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</si>
  <si>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</si>
  <si>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</si>
  <si>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</si>
  <si>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</si>
  <si>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</si>
  <si>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</si>
  <si>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</si>
  <si>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</si>
  <si>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</si>
  <si>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</si>
  <si>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</si>
  <si>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</si>
  <si>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</si>
  <si>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</si>
  <si>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</si>
  <si>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</si>
  <si>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</si>
  <si>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</si>
  <si>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</si>
  <si>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</si>
  <si>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</si>
  <si>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</si>
  <si>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</si>
  <si>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</si>
  <si>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</si>
  <si>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</si>
  <si>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</si>
  <si>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</si>
  <si>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</si>
  <si>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</si>
  <si>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</si>
  <si>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</si>
  <si>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</si>
  <si>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</si>
  <si>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</si>
  <si>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</si>
  <si>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</si>
  <si>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</si>
  <si>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</si>
  <si>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</si>
  <si>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</si>
  <si>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</si>
  <si>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</si>
  <si>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</si>
  <si>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</si>
  <si>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</si>
  <si>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</si>
  <si>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</si>
  <si>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</si>
  <si>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</si>
  <si>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</si>
  <si>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</si>
  <si>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</si>
  <si>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</si>
  <si>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</si>
  <si>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</si>
  <si>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</si>
  <si>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</si>
  <si>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</si>
  <si>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</si>
  <si>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</si>
  <si>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</si>
  <si>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</si>
  <si>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</si>
  <si>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</si>
  <si>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</si>
  <si>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</si>
  <si>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</si>
  <si>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</si>
  <si>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</si>
  <si>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</si>
  <si>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</si>
  <si>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</si>
  <si>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</si>
  <si>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</si>
  <si>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</si>
  <si>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</si>
  <si>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</si>
  <si>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</si>
  <si>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</si>
  <si>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</si>
  <si>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</si>
  <si>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</si>
  <si>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</si>
  <si>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</si>
  <si>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</si>
  <si>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</si>
  <si>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</si>
  <si>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</si>
  <si>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</si>
  <si>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</si>
  <si>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</si>
  <si>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</si>
  <si>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</si>
  <si>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</si>
  <si>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</si>
  <si>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</si>
  <si>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</si>
  <si>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</si>
  <si>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</si>
  <si>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</si>
  <si>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</si>
  <si>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</si>
  <si>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</si>
  <si>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</si>
  <si>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</si>
  <si>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</si>
  <si>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</si>
  <si>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</si>
  <si>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</si>
  <si>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</si>
  <si>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</si>
  <si>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</si>
  <si>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</si>
  <si>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</si>
  <si>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</si>
  <si>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</si>
  <si>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</si>
  <si>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</si>
  <si>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</si>
  <si>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</si>
  <si>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</si>
  <si>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</si>
  <si>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</si>
  <si>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</si>
  <si>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</si>
  <si>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</si>
  <si>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</si>
  <si>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</si>
  <si>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</si>
  <si>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</si>
  <si>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</si>
  <si>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</si>
  <si>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</si>
  <si>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</si>
  <si>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</si>
  <si>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</si>
  <si>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</si>
  <si>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</si>
  <si>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</si>
  <si>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</si>
  <si>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</si>
  <si>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</si>
  <si>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</si>
  <si>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</si>
  <si>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</si>
  <si>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</si>
  <si>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</si>
  <si>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</si>
  <si>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</si>
  <si>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</si>
  <si>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</si>
  <si>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</si>
  <si>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</si>
  <si>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</si>
  <si>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</si>
  <si>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</si>
  <si>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</si>
  <si>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</si>
  <si>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</si>
  <si>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</si>
  <si>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</si>
  <si>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</si>
  <si>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</si>
  <si>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</si>
  <si>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</si>
  <si>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</si>
  <si>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</si>
  <si>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</si>
  <si>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</si>
  <si>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</si>
  <si>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</si>
  <si>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</si>
  <si>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</si>
  <si>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</si>
  <si>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</si>
  <si>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</si>
  <si>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</si>
  <si>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</si>
  <si>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</si>
  <si>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</si>
  <si>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</si>
  <si>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</si>
  <si>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</si>
  <si>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</si>
  <si>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</si>
  <si>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</si>
  <si>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</si>
  <si>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</si>
  <si>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</si>
  <si>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</si>
  <si>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</si>
  <si>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</si>
  <si>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</si>
  <si>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</si>
  <si>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</si>
  <si>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</si>
  <si>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</si>
  <si>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</si>
  <si>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</si>
  <si>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</si>
  <si>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</si>
  <si>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</si>
  <si>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</si>
  <si>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</si>
  <si>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</si>
  <si>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</si>
  <si>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</si>
  <si>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</si>
  <si>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</si>
  <si>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</si>
  <si>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</si>
  <si>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</si>
  <si>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</si>
  <si>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</si>
  <si>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</si>
  <si>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</si>
  <si>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</si>
  <si>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</si>
  <si>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</si>
  <si>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</si>
  <si>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</si>
  <si>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</si>
  <si>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</si>
  <si>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</si>
  <si>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</si>
  <si>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</si>
  <si>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</si>
  <si>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</si>
  <si>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</si>
  <si>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</si>
  <si>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</si>
  <si>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</si>
  <si>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</si>
  <si>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</si>
  <si>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</si>
  <si>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</si>
  <si>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</si>
  <si>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</si>
  <si>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</si>
  <si>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</si>
  <si>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</si>
  <si>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</si>
  <si>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</si>
  <si>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</si>
  <si>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</si>
  <si>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</si>
  <si>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</si>
  <si>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</si>
  <si>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</si>
  <si>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</si>
  <si>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</si>
  <si>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</si>
  <si>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</si>
  <si>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</si>
  <si>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</si>
  <si>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</si>
  <si>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</si>
  <si>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</si>
  <si>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</si>
  <si>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</si>
  <si>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</si>
  <si>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</si>
  <si>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</si>
  <si>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</si>
  <si>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</si>
  <si>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</si>
  <si>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</si>
  <si>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</si>
  <si>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</si>
  <si>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</si>
  <si>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</si>
  <si>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</si>
  <si>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</si>
  <si>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</si>
  <si>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</si>
  <si>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</si>
  <si>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</si>
  <si>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</si>
  <si>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</si>
  <si>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</si>
  <si>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</si>
  <si>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</si>
  <si>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</si>
  <si>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</si>
  <si>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</si>
  <si>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</si>
  <si>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</si>
  <si>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</si>
  <si>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</si>
  <si>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</si>
  <si>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</si>
  <si>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</si>
  <si>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</si>
  <si>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</si>
  <si>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</si>
  <si>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</si>
  <si>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</si>
  <si>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</si>
  <si>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</si>
  <si>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</si>
  <si>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</si>
  <si>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</si>
  <si>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</si>
  <si>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</si>
  <si>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</si>
  <si>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</si>
  <si>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</si>
  <si>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</si>
  <si>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</si>
  <si>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</si>
  <si>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</si>
  <si>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</si>
  <si>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</si>
  <si>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</si>
  <si>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</si>
  <si>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</si>
  <si>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</si>
  <si>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</si>
  <si>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</si>
  <si>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</si>
  <si>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</si>
  <si>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</si>
  <si>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</si>
  <si>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</si>
  <si>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</si>
  <si>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</si>
  <si>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</si>
  <si>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</si>
  <si>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</si>
  <si>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</si>
  <si>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</si>
  <si>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</si>
  <si>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</si>
  <si>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</si>
  <si>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</si>
  <si>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</si>
  <si>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</si>
  <si>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</si>
  <si>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</si>
  <si>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</si>
  <si>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</si>
  <si>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</si>
  <si>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</si>
  <si>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</si>
  <si>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</si>
  <si>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</si>
  <si>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</si>
  <si>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</si>
  <si>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</si>
  <si>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</si>
  <si>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</si>
  <si>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</si>
  <si>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</si>
  <si>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</si>
  <si>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</si>
  <si>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</si>
  <si>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</si>
  <si>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</si>
  <si>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</si>
  <si>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</si>
  <si>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</si>
  <si>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</si>
  <si>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</si>
  <si>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</si>
  <si>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</si>
  <si>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</si>
  <si>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</si>
  <si>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</si>
  <si>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</si>
  <si>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</si>
  <si>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</si>
  <si>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</si>
  <si>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</si>
  <si>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</si>
  <si>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</si>
  <si>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</si>
  <si>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</si>
  <si>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</si>
  <si>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</si>
  <si>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</si>
  <si>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</si>
  <si>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</si>
  <si>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</si>
  <si>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</si>
  <si>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</si>
  <si>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</si>
  <si>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</si>
  <si>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</si>
  <si>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</si>
  <si>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</si>
  <si>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</si>
  <si>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</si>
  <si>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</si>
  <si>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</si>
  <si>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</si>
  <si>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</si>
  <si>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</si>
  <si>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</si>
  <si>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</si>
  <si>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</si>
  <si>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</si>
  <si>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</si>
  <si>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</si>
  <si>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</si>
  <si>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</si>
  <si>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</si>
  <si>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</si>
  <si>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</si>
  <si>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</si>
  <si>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</si>
  <si>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</si>
  <si>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</si>
  <si>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</si>
  <si>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</si>
  <si>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</si>
  <si>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</si>
  <si>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</si>
  <si>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</si>
  <si>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</si>
  <si>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</si>
  <si>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</si>
  <si>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</si>
  <si>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</si>
  <si>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</si>
  <si>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</si>
  <si>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</si>
  <si>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</si>
  <si>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</si>
  <si>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</si>
  <si>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</si>
  <si>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</si>
  <si>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</si>
  <si>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</si>
  <si>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</si>
  <si>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</si>
  <si>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</si>
  <si>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</si>
  <si>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</si>
  <si>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</si>
  <si>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</si>
  <si>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</si>
  <si>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</si>
  <si>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</si>
  <si>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</si>
  <si>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</si>
  <si>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</si>
  <si>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</si>
  <si>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</si>
  <si>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</si>
  <si>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</si>
  <si>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</si>
  <si>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</si>
  <si>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</si>
  <si>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</si>
  <si>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</si>
  <si>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</si>
  <si>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</si>
  <si>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</si>
  <si>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</si>
  <si>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</si>
  <si>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</si>
  <si>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</si>
  <si>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</si>
  <si>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</si>
  <si>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</si>
  <si>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</si>
  <si>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</si>
  <si>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</si>
  <si>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</si>
  <si>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</si>
  <si>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</si>
  <si>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</si>
  <si>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</si>
  <si>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</si>
  <si>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</si>
  <si>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</si>
  <si>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</si>
  <si>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</si>
  <si>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</si>
  <si>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</si>
  <si>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</si>
  <si>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</si>
  <si>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</si>
  <si>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</si>
  <si>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</si>
  <si>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</si>
  <si>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</si>
  <si>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</si>
  <si>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</si>
  <si>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</si>
  <si>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</si>
  <si>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</si>
  <si>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</si>
  <si>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</si>
  <si>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</si>
  <si>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</si>
  <si>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</si>
  <si>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</si>
  <si>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</si>
  <si>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</si>
  <si>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</si>
  <si>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</si>
  <si>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</si>
  <si>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</si>
  <si>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</si>
  <si>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</si>
  <si>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</si>
  <si>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</si>
  <si>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</si>
  <si>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</si>
  <si>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</si>
  <si>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</si>
  <si>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</si>
  <si>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</si>
  <si>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</si>
  <si>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</si>
  <si>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</si>
  <si>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</si>
  <si>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</si>
  <si>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</si>
  <si>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</si>
  <si>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</si>
  <si>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</si>
  <si>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</si>
  <si>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</si>
  <si>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</si>
  <si>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</si>
  <si>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</si>
  <si>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</si>
  <si>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</si>
  <si>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</si>
  <si>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</si>
  <si>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</si>
  <si>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</si>
  <si>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</si>
  <si>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</si>
  <si>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</si>
  <si>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</si>
  <si>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</si>
  <si>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</si>
  <si>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</si>
  <si>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</si>
  <si>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</si>
  <si>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</si>
  <si>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</si>
  <si>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</si>
  <si>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</si>
  <si>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</si>
  <si>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</si>
  <si>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</si>
  <si>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</si>
  <si>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</si>
  <si>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</si>
  <si>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</si>
  <si>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</si>
  <si>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</si>
  <si>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</si>
  <si>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</si>
  <si>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</si>
  <si>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</si>
  <si>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</si>
  <si>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</si>
  <si>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</si>
  <si>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</si>
  <si>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</si>
  <si>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</si>
  <si>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</si>
  <si>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</si>
  <si>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</si>
  <si>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</si>
  <si>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</si>
  <si>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</si>
  <si>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</si>
  <si>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</si>
  <si>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</si>
  <si>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</si>
  <si>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</si>
  <si>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</si>
  <si>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</si>
  <si>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</si>
  <si>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</si>
  <si>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</si>
  <si>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</si>
  <si>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</si>
  <si>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</si>
  <si>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</si>
  <si>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</si>
  <si>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</si>
  <si>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</si>
  <si>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</si>
  <si>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</si>
  <si>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</si>
  <si>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</si>
  <si>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</si>
  <si>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</si>
  <si>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</si>
  <si>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</si>
  <si>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</si>
  <si>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</si>
  <si>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</si>
  <si>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</si>
  <si>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</si>
  <si>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</si>
  <si>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</si>
  <si>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</si>
  <si>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</si>
  <si>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</si>
  <si>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</si>
  <si>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</si>
  <si>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</si>
  <si>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</si>
  <si>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</si>
  <si>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</si>
  <si>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</si>
  <si>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</si>
  <si>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</si>
  <si>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</si>
  <si>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</si>
  <si>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</si>
  <si>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</si>
  <si>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</si>
  <si>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</si>
  <si>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</si>
  <si>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</si>
  <si>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</si>
  <si>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</si>
  <si>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</si>
  <si>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</si>
  <si>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</si>
  <si>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</si>
  <si>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</si>
  <si>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</si>
  <si>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</si>
  <si>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</si>
  <si>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</si>
  <si>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</si>
  <si>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</si>
  <si>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</si>
  <si>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</si>
  <si>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</si>
  <si>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</si>
  <si>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</si>
  <si>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</si>
  <si>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</si>
  <si>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</si>
  <si>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</si>
  <si>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</si>
  <si>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</si>
  <si>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</si>
  <si>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</si>
  <si>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</si>
  <si>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</si>
  <si>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</si>
  <si>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</si>
  <si>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</si>
  <si>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</si>
  <si>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</si>
  <si>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</si>
  <si>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</si>
  <si>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</si>
  <si>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</si>
  <si>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</si>
  <si>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</si>
  <si>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</si>
  <si>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</si>
  <si>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</si>
  <si>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</si>
  <si>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</si>
  <si>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</si>
  <si>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</si>
  <si>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</si>
  <si>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</si>
  <si>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</si>
  <si>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</si>
  <si>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</si>
  <si>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</si>
  <si>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</si>
  <si>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</si>
  <si>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</si>
  <si>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</si>
  <si>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</si>
  <si>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</si>
  <si>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</si>
  <si>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</si>
  <si>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</si>
  <si>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</si>
  <si>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</si>
  <si>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</si>
  <si>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</si>
  <si>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</si>
  <si>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</si>
  <si>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</si>
  <si>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</si>
  <si>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</si>
  <si>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</si>
  <si>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</si>
  <si>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</si>
  <si>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</si>
  <si>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</si>
  <si>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</si>
  <si>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</si>
  <si>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</si>
  <si>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</si>
  <si>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</si>
  <si>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</si>
  <si>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</si>
  <si>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</si>
  <si>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</si>
  <si>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</si>
  <si>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</si>
  <si>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</si>
  <si>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</si>
  <si>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</si>
  <si>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</si>
  <si>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</si>
  <si>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</si>
  <si>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</si>
  <si>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</si>
  <si>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</si>
  <si>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</si>
  <si>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</si>
  <si>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</si>
  <si>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</si>
  <si>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</si>
  <si>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</si>
  <si>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</si>
  <si>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</si>
  <si>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</si>
  <si>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</si>
  <si>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</si>
  <si>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</si>
  <si>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</si>
  <si>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</si>
  <si>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</si>
  <si>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</si>
  <si>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</si>
  <si>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</si>
  <si>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</si>
  <si>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</si>
  <si>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</si>
  <si>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</si>
  <si>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</si>
  <si>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</si>
  <si>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</si>
  <si>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</si>
  <si>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</si>
  <si>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</si>
  <si>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</si>
  <si>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</si>
  <si>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</si>
  <si>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</si>
  <si>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</si>
  <si>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</si>
  <si>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</si>
  <si>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</si>
  <si>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</si>
  <si>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</si>
  <si>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</si>
  <si>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</si>
  <si>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</si>
  <si>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</si>
  <si>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</si>
  <si>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</si>
  <si>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</si>
  <si>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</si>
  <si>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</si>
  <si>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</si>
  <si>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</si>
  <si>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</si>
  <si>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</si>
  <si>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</si>
  <si>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</si>
  <si>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</si>
  <si>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</si>
  <si>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</si>
  <si>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</si>
  <si>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</si>
  <si>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</si>
  <si>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</si>
  <si>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</si>
  <si>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</si>
  <si>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</si>
  <si>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</si>
  <si>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</si>
  <si>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</si>
  <si>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</si>
  <si>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</si>
  <si>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</si>
  <si>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</si>
  <si>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</si>
  <si>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</si>
  <si>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</si>
  <si>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</si>
  <si>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</si>
  <si>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</si>
  <si>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</si>
  <si>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</si>
  <si>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</si>
  <si>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</si>
  <si>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</si>
  <si>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</si>
  <si>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</si>
  <si>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</si>
  <si>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</si>
  <si>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</si>
  <si>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</si>
  <si>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</si>
  <si>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</si>
  <si>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</si>
  <si>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</si>
  <si>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</si>
  <si>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</si>
  <si>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</si>
  <si>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</si>
  <si>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</si>
  <si>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</si>
  <si>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</si>
  <si>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</si>
  <si>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</si>
  <si>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</si>
  <si>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</si>
  <si>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</si>
  <si>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</si>
  <si>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</si>
  <si>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</si>
  <si>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</si>
  <si>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</si>
  <si>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</si>
  <si>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</si>
  <si>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</si>
  <si>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</si>
  <si>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</si>
  <si>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</si>
  <si>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</si>
  <si>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</si>
  <si>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</si>
  <si>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</si>
  <si>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</si>
  <si>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</si>
  <si>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</si>
  <si>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</si>
  <si>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</si>
  <si>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</si>
  <si>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</si>
  <si>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</si>
  <si>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</si>
  <si>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</si>
  <si>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</si>
  <si>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</si>
  <si>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</si>
  <si>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</si>
  <si>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</si>
  <si>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</si>
  <si>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</si>
  <si>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</si>
  <si>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</si>
  <si>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</si>
  <si>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</si>
  <si>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</si>
  <si>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</si>
  <si>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</si>
  <si>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</si>
  <si>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</si>
  <si>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</si>
  <si>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</si>
  <si>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</si>
  <si>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</si>
  <si>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</si>
  <si>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</si>
  <si>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</si>
  <si>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</si>
  <si>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</si>
  <si>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</si>
  <si>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</si>
  <si>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</si>
  <si>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</si>
  <si>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</si>
  <si>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</si>
  <si>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</si>
  <si>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</si>
  <si>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</si>
  <si>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</si>
  <si>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</si>
  <si>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</si>
  <si>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</si>
  <si>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</si>
  <si>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</si>
  <si>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</si>
  <si>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</si>
  <si>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</si>
  <si>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</si>
  <si>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</si>
  <si>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</si>
  <si>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</si>
  <si>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</si>
  <si>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</si>
  <si>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</si>
  <si>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</si>
  <si>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</si>
  <si>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</si>
  <si>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</si>
  <si>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</si>
  <si>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</si>
  <si>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</si>
  <si>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</si>
  <si>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</si>
  <si>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</si>
  <si>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</si>
  <si>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</si>
  <si>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</si>
  <si>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</si>
  <si>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</si>
  <si>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</si>
  <si>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</si>
  <si>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</si>
  <si>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</si>
  <si>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</si>
  <si>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</si>
  <si>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</si>
  <si>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</si>
  <si>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</si>
  <si>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</si>
  <si>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</si>
  <si>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</si>
  <si>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</si>
  <si>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</si>
  <si>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</si>
  <si>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</si>
  <si>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</si>
  <si>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</si>
  <si>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</si>
  <si>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</si>
  <si>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</si>
  <si>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</si>
  <si>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</si>
  <si>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</si>
  <si>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</si>
  <si>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</si>
  <si>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</si>
  <si>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</si>
  <si>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</si>
  <si>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</si>
  <si>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</si>
  <si>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</si>
  <si>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</si>
  <si>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</si>
  <si>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</si>
  <si>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</si>
  <si>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</si>
  <si>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</si>
  <si>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</si>
  <si>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</si>
  <si>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</si>
  <si>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</si>
  <si>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</si>
  <si>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</si>
  <si>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</si>
  <si>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</si>
  <si>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</si>
  <si>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</si>
  <si>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</si>
  <si>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</si>
  <si>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</si>
  <si>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</si>
  <si>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</si>
  <si>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</si>
  <si>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</si>
  <si>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</si>
  <si>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</si>
  <si>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</si>
  <si>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</si>
  <si>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</si>
  <si>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</si>
  <si>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</si>
  <si>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</si>
  <si>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</si>
  <si>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</si>
  <si>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</si>
  <si>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</si>
  <si>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</si>
  <si>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</si>
  <si>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</si>
  <si>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</si>
  <si>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</si>
  <si>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</si>
  <si>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</si>
  <si>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</si>
  <si>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</si>
  <si>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</si>
  <si>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</si>
  <si>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</si>
  <si>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</si>
  <si>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</si>
  <si>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</si>
  <si>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</si>
  <si>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</si>
  <si>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</si>
  <si>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</si>
  <si>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</si>
  <si>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</si>
  <si>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</si>
  <si>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</si>
  <si>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</si>
  <si>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</si>
  <si>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</si>
  <si>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</si>
  <si>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</si>
  <si>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</si>
  <si>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</si>
  <si>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</si>
  <si>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</si>
  <si>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</si>
  <si>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</si>
  <si>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</si>
  <si>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</si>
  <si>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</si>
  <si>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</si>
  <si>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</si>
  <si>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</si>
  <si>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</si>
  <si>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</si>
  <si>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</si>
  <si>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</si>
  <si>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</si>
  <si>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</si>
  <si>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</si>
  <si>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</si>
  <si>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</si>
  <si>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</si>
  <si>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</si>
  <si>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</si>
  <si>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</si>
  <si>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</si>
  <si>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</si>
  <si>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</si>
  <si>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</si>
  <si>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</si>
  <si>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</si>
  <si>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</si>
  <si>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</si>
  <si>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</si>
  <si>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</si>
  <si>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</si>
  <si>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</si>
  <si>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</si>
  <si>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</si>
  <si>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</si>
  <si>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</si>
  <si>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</si>
  <si>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</si>
  <si>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</si>
  <si>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</si>
  <si>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</si>
  <si>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</si>
  <si>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</si>
  <si>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</si>
  <si>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</si>
  <si>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</si>
  <si>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</si>
  <si>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</si>
  <si>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</si>
  <si>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</si>
  <si>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</si>
  <si>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</si>
  <si>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</si>
  <si>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</si>
  <si>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</si>
  <si>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</si>
  <si>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</si>
  <si>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</si>
  <si>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</si>
  <si>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</si>
  <si>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</si>
  <si>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</si>
  <si>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</si>
  <si>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</si>
  <si>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</si>
  <si>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</si>
  <si>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</si>
  <si>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</si>
  <si>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</si>
  <si>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</si>
  <si>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</si>
  <si>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</si>
  <si>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</si>
  <si>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</si>
  <si>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</si>
  <si>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</si>
  <si>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</si>
  <si>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</si>
  <si>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</si>
  <si>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</si>
  <si>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</si>
  <si>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</si>
  <si>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</si>
  <si>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</si>
  <si>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</si>
  <si>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</si>
  <si>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</si>
  <si>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</si>
  <si>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</si>
  <si>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</si>
  <si>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</si>
  <si>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</si>
  <si>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</si>
  <si>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</si>
  <si>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</si>
  <si>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</si>
  <si>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</si>
  <si>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</si>
  <si>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</si>
  <si>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</si>
  <si>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</si>
  <si>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</si>
  <si>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</si>
  <si>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</si>
  <si>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</si>
  <si>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</si>
  <si>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</si>
  <si>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</si>
  <si>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</si>
  <si>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</si>
  <si>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</si>
  <si>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</si>
  <si>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</si>
  <si>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</si>
  <si>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</si>
  <si>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</si>
  <si>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</si>
  <si>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</si>
  <si>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</si>
  <si>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</si>
  <si>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</si>
  <si>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</si>
  <si>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</si>
  <si>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</si>
  <si>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</si>
  <si>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</si>
  <si>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</si>
  <si>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</si>
  <si>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</si>
  <si>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</si>
  <si>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</si>
  <si>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</si>
  <si>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</si>
  <si>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</si>
  <si>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</si>
  <si>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</si>
  <si>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</si>
  <si>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</si>
  <si>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</si>
  <si>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</si>
  <si>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</si>
  <si>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</si>
  <si>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</si>
  <si>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</si>
  <si>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</si>
  <si>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</si>
  <si>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</si>
  <si>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</si>
  <si>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</si>
  <si>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</si>
  <si>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</si>
  <si>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</si>
  <si>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</si>
  <si>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</si>
  <si>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</si>
  <si>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</si>
  <si>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</si>
  <si>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</si>
  <si>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</si>
  <si>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</si>
  <si>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</si>
  <si>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</si>
  <si>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</si>
  <si>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</si>
  <si>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</si>
  <si>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</si>
  <si>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</si>
  <si>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</si>
  <si>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</si>
  <si>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</si>
  <si>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</si>
  <si>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</si>
  <si>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</si>
  <si>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</si>
  <si>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</si>
  <si>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</si>
  <si>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</si>
  <si>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</si>
  <si>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</si>
  <si>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</si>
  <si>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</si>
  <si>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</si>
  <si>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</si>
  <si>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</si>
  <si>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</si>
  <si>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</si>
  <si>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</si>
  <si>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</si>
  <si>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</si>
  <si>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</si>
  <si>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</si>
  <si>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</si>
  <si>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</si>
  <si>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</si>
  <si>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</si>
  <si>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</si>
  <si>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</si>
  <si>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</si>
  <si>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</si>
  <si>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</si>
  <si>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</si>
  <si>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</si>
  <si>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</si>
  <si>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</si>
  <si>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</si>
  <si>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</si>
  <si>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</si>
  <si>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</si>
  <si>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</si>
  <si>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</si>
  <si>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</si>
  <si>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</si>
  <si>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</si>
  <si>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</si>
  <si>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</si>
  <si>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</si>
  <si>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</si>
  <si>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</si>
  <si>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</si>
  <si>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</si>
  <si>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</si>
  <si>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</si>
  <si>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</si>
  <si>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</si>
  <si>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</si>
  <si>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</si>
  <si>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</si>
  <si>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</si>
  <si>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</si>
  <si>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</si>
  <si>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</si>
  <si>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</si>
  <si>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</si>
  <si>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</si>
  <si>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</si>
  <si>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</si>
  <si>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</si>
  <si>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</si>
  <si>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</si>
  <si>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</si>
  <si>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</si>
  <si>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</si>
  <si>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</si>
  <si>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</si>
  <si>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</si>
  <si>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</si>
  <si>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</si>
  <si>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</si>
  <si>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</si>
  <si>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</si>
  <si>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</si>
  <si>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</si>
  <si>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</si>
  <si>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</si>
  <si>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</si>
  <si>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</si>
  <si>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</si>
  <si>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</si>
  <si>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</si>
  <si>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</si>
  <si>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</si>
  <si>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</si>
  <si>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</si>
  <si>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</si>
  <si>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</si>
  <si>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</si>
  <si>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</si>
  <si>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</si>
  <si>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</si>
  <si>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</si>
  <si>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</si>
  <si>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</si>
  <si>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</si>
  <si>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</si>
  <si>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</si>
  <si>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</si>
  <si>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</si>
  <si>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</si>
  <si>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</si>
  <si>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</si>
  <si>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</si>
  <si>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</si>
  <si>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</si>
  <si>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</si>
  <si>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</si>
  <si>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</si>
  <si>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</si>
  <si>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</si>
  <si>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</si>
  <si>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</si>
  <si>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</si>
  <si>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</si>
  <si>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</si>
  <si>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</si>
  <si>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</si>
  <si>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</si>
  <si>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</si>
  <si>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</si>
  <si>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</si>
  <si>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</si>
  <si>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</si>
  <si>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</si>
  <si>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</si>
  <si>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</si>
  <si>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</si>
  <si>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</si>
  <si>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</si>
  <si>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</si>
  <si>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</si>
  <si>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</si>
  <si>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</si>
  <si>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</si>
  <si>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</si>
  <si>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</si>
  <si>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</si>
  <si>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</si>
  <si>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</si>
  <si>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</si>
  <si>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</si>
  <si>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</si>
  <si>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</si>
  <si>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</si>
  <si>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</si>
  <si>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</si>
  <si>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</si>
  <si>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</si>
  <si>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</si>
  <si>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</si>
  <si>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</si>
  <si>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</si>
  <si>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</si>
  <si>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</si>
  <si>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</si>
  <si>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</si>
  <si>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</si>
  <si>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</si>
  <si>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</si>
  <si>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</si>
  <si>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</si>
  <si>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</si>
  <si>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</si>
  <si>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</si>
  <si>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</si>
  <si>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</si>
  <si>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</si>
  <si>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</si>
  <si>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</si>
  <si>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</si>
  <si>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</si>
  <si>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</si>
  <si>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</si>
  <si>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</si>
  <si>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</si>
  <si>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</si>
  <si>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</si>
  <si>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</si>
  <si>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</si>
  <si>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</si>
  <si>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</si>
  <si>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</si>
  <si>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</si>
  <si>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</si>
  <si>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</si>
  <si>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</si>
  <si>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</si>
  <si>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</si>
  <si>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</si>
  <si>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</si>
  <si>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</si>
  <si>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</si>
  <si>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</si>
  <si>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</si>
  <si>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</si>
  <si>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</si>
  <si>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</si>
  <si>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</si>
  <si>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</si>
  <si>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</si>
  <si>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</si>
  <si>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</si>
  <si>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</si>
  <si>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</si>
  <si>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</si>
  <si>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</si>
  <si>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</si>
  <si>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</si>
  <si>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</si>
  <si>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</si>
  <si>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</si>
  <si>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</si>
  <si>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</si>
  <si>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</si>
  <si>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</si>
  <si>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</si>
  <si>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</si>
  <si>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</si>
  <si>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</si>
  <si>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</si>
  <si>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</si>
  <si>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</si>
  <si>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</si>
  <si>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</si>
  <si>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</si>
  <si>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</si>
  <si>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</si>
  <si>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</si>
  <si>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</si>
  <si>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</si>
  <si>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</si>
  <si>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</si>
  <si>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</si>
  <si>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</si>
  <si>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</si>
  <si>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</si>
  <si>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</si>
  <si>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</si>
  <si>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</si>
  <si>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</si>
  <si>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</si>
  <si>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</si>
  <si>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</si>
  <si>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</si>
  <si>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</si>
  <si>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</si>
  <si>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</si>
  <si>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</si>
  <si>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</si>
  <si>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</si>
  <si>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</si>
  <si>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</si>
  <si>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</si>
  <si>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</si>
  <si>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</si>
  <si>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</si>
  <si>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</si>
  <si>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</si>
  <si>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</si>
  <si>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</si>
  <si>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</si>
  <si>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</si>
  <si>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</si>
  <si>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</si>
  <si>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</si>
  <si>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</si>
  <si>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</si>
  <si>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</si>
  <si>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</si>
  <si>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</si>
  <si>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</si>
  <si>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</si>
  <si>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</si>
  <si>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</si>
  <si>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</si>
  <si>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</si>
  <si>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</si>
  <si>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</si>
  <si>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</si>
  <si>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</si>
  <si>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</si>
  <si>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</si>
  <si>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</si>
  <si>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</si>
  <si>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</si>
  <si>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</si>
  <si>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</si>
  <si>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</si>
  <si>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</si>
  <si>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</si>
  <si>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</si>
  <si>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</si>
  <si>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</si>
  <si>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</si>
  <si>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</si>
  <si>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</si>
  <si>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</si>
  <si>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</si>
  <si>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</si>
  <si>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</si>
  <si>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</si>
  <si>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</si>
  <si>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</si>
  <si>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</si>
  <si>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</si>
  <si>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</si>
  <si>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</si>
  <si>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</si>
  <si>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</si>
  <si>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</si>
  <si>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</si>
  <si>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</si>
  <si>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</si>
  <si>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</si>
  <si>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</si>
  <si>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</si>
  <si>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</si>
  <si>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</si>
  <si>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</si>
  <si>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</si>
  <si>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</si>
  <si>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</si>
  <si>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</si>
  <si>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</si>
  <si>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</si>
  <si>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</si>
  <si>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</si>
  <si>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</si>
  <si>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</si>
  <si>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</si>
  <si>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</si>
  <si>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</si>
  <si>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</si>
  <si>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</si>
  <si>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</si>
  <si>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</si>
  <si>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</si>
  <si>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</si>
  <si>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</si>
  <si>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</si>
  <si>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</si>
  <si>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</si>
  <si>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</si>
  <si>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</si>
  <si>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</si>
  <si>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</si>
  <si>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</si>
  <si>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</si>
  <si>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</si>
  <si>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</si>
  <si>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</si>
  <si>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</si>
  <si>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</si>
  <si>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</si>
  <si>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</si>
  <si>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</si>
  <si>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</si>
  <si>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</si>
  <si>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</si>
  <si>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</si>
  <si>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</si>
  <si>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</si>
  <si>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</si>
  <si>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</si>
  <si>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</si>
  <si>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</si>
  <si>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</si>
  <si>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</si>
  <si>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</si>
  <si>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</si>
  <si>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</si>
  <si>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</si>
  <si>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</si>
  <si>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</si>
  <si>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</si>
  <si>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</si>
  <si>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</si>
  <si>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</si>
  <si>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</si>
  <si>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</si>
  <si>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</si>
  <si>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</si>
  <si>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</si>
  <si>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</si>
  <si>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</si>
  <si>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</si>
  <si>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</si>
  <si>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</si>
  <si>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</si>
  <si>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</si>
  <si>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</si>
  <si>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</si>
  <si>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</si>
  <si>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</si>
  <si>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</si>
  <si>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</si>
  <si>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</si>
  <si>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</si>
  <si>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</si>
  <si>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</si>
  <si>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</si>
  <si>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</si>
  <si>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</si>
  <si>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</si>
  <si>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</si>
  <si>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</si>
  <si>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</si>
  <si>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</si>
  <si>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</si>
  <si>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</si>
  <si>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</si>
  <si>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</si>
  <si>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</si>
  <si>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</si>
  <si>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</si>
  <si>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</si>
  <si>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</si>
  <si>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</si>
  <si>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</si>
  <si>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</si>
  <si>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</si>
  <si>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</si>
  <si>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</si>
  <si>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</si>
  <si>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</si>
  <si>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</si>
  <si>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</si>
  <si>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</si>
  <si>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</si>
  <si>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</si>
  <si>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</si>
  <si>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</si>
  <si>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</si>
  <si>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</si>
  <si>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</si>
  <si>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</si>
  <si>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</si>
  <si>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</si>
  <si>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</si>
  <si>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</si>
  <si>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</si>
  <si>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</si>
  <si>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</si>
  <si>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</si>
  <si>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</si>
  <si>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</si>
  <si>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</si>
  <si>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</si>
  <si>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</si>
  <si>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</si>
  <si>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</si>
  <si>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</si>
  <si>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</si>
  <si>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</si>
  <si>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</si>
  <si>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</si>
  <si>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</si>
  <si>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</si>
  <si>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</si>
  <si>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</si>
  <si>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</si>
  <si>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</si>
  <si>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</si>
  <si>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</si>
  <si>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</si>
  <si>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</si>
  <si>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</si>
  <si>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</si>
  <si>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</si>
  <si>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</si>
  <si>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</si>
  <si>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</si>
  <si>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</si>
  <si>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</si>
  <si>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</si>
  <si>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</si>
  <si>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</si>
  <si>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</si>
  <si>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</si>
  <si>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</si>
  <si>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</si>
  <si>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</si>
  <si>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</si>
  <si>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</si>
  <si>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</si>
  <si>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</si>
  <si>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</si>
  <si>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</si>
  <si>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</si>
  <si>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</si>
  <si>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</si>
  <si>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</si>
  <si>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</si>
  <si>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</si>
  <si>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</si>
  <si>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</si>
  <si>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</si>
  <si>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</si>
  <si>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</si>
  <si>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</si>
  <si>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</si>
  <si>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</si>
  <si>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</si>
  <si>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</si>
  <si>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</si>
  <si>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</si>
  <si>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</si>
  <si>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</si>
  <si>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</si>
  <si>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</si>
  <si>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</si>
  <si>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</si>
  <si>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</si>
  <si>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</si>
  <si>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</si>
  <si>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</si>
  <si>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</si>
  <si>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</si>
  <si>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</si>
  <si>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</si>
  <si>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</si>
  <si>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</si>
  <si>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</si>
  <si>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</si>
  <si>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</si>
  <si>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</si>
  <si>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</si>
  <si>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</si>
  <si>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</si>
  <si>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</si>
  <si>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</si>
  <si>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</si>
  <si>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</si>
  <si>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</si>
  <si>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</si>
  <si>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</si>
  <si>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</si>
  <si>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</si>
  <si>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</si>
  <si>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</si>
  <si>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</si>
  <si>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</si>
  <si>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</si>
  <si>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</si>
  <si>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</si>
  <si>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</si>
  <si>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</si>
  <si>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</si>
  <si>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</si>
  <si>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</si>
  <si>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</si>
  <si>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</si>
  <si>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</si>
  <si>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</si>
  <si>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</si>
  <si>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</si>
  <si>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</si>
  <si>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</si>
  <si>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</si>
  <si>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</si>
  <si>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</si>
  <si>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</si>
  <si>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</si>
  <si>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</si>
  <si>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</si>
  <si>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</si>
  <si>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</si>
  <si>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</si>
  <si>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</si>
  <si>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</si>
  <si>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</si>
  <si>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</si>
  <si>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</si>
  <si>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</si>
  <si>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</si>
  <si>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</si>
  <si>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</si>
  <si>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</si>
  <si>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</si>
  <si>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</si>
  <si>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</si>
  <si>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</si>
  <si>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</si>
  <si>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</si>
  <si>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</si>
  <si>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</si>
  <si>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</si>
  <si>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</si>
  <si>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</si>
  <si>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</si>
  <si>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</si>
  <si>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</si>
  <si>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</si>
  <si>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</si>
  <si>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</si>
  <si>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</si>
  <si>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</si>
  <si>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</si>
  <si>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</si>
  <si>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</si>
  <si>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</si>
  <si>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</si>
  <si>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</si>
  <si>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</si>
  <si>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</si>
  <si>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</si>
  <si>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</si>
  <si>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</si>
  <si>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</si>
  <si>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</si>
  <si>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</si>
  <si>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</si>
  <si>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</si>
  <si>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</si>
  <si>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</si>
  <si>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</si>
  <si>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</si>
  <si>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</si>
  <si>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</si>
  <si>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</si>
  <si>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</si>
  <si>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</si>
  <si>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</si>
  <si>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</si>
  <si>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</si>
  <si>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</si>
  <si>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</si>
  <si>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</si>
  <si>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</si>
  <si>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</si>
  <si>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</si>
  <si>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</si>
  <si>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</si>
  <si>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</si>
  <si>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</si>
  <si>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</si>
  <si>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</si>
  <si>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</si>
  <si>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</si>
  <si>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</si>
  <si>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</si>
  <si>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</si>
  <si>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</si>
  <si>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</si>
  <si>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</si>
  <si>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</si>
  <si>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</si>
  <si>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</si>
  <si>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</si>
  <si>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</si>
  <si>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</si>
  <si>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</si>
  <si>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</si>
  <si>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</si>
  <si>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</si>
  <si>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</si>
  <si>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</si>
  <si>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</si>
  <si>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</si>
  <si>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</si>
  <si>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</si>
  <si>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</si>
  <si>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</si>
  <si>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</si>
  <si>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</si>
  <si>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</si>
  <si>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</si>
  <si>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</si>
  <si>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</si>
  <si>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</si>
  <si>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</si>
  <si>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</si>
  <si>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</si>
  <si>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</si>
  <si>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</si>
  <si>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</si>
  <si>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</si>
  <si>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</si>
  <si>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</si>
  <si>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</si>
  <si>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</si>
  <si>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</si>
  <si>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</si>
  <si>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</si>
  <si>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</si>
  <si>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</si>
  <si>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</si>
  <si>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</si>
  <si>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</si>
  <si>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</si>
  <si>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</si>
  <si>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</si>
  <si>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</si>
  <si>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</si>
  <si>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</si>
  <si>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</si>
  <si>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</si>
  <si>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</si>
  <si>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</si>
  <si>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</si>
  <si>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</si>
  <si>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</si>
  <si>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</si>
  <si>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</si>
  <si>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</si>
  <si>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</si>
  <si>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</si>
  <si>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</si>
  <si>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</si>
  <si>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</si>
  <si>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</si>
  <si>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</si>
  <si>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</si>
  <si>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</si>
  <si>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</si>
  <si>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</si>
  <si>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</si>
  <si>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</si>
  <si>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</si>
  <si>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</si>
  <si>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</si>
  <si>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</si>
  <si>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</si>
  <si>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</si>
  <si>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</si>
  <si>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</si>
  <si>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</si>
  <si>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</si>
  <si>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</si>
  <si>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</si>
  <si>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</si>
  <si>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</si>
  <si>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</si>
  <si>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</si>
  <si>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</si>
  <si>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</si>
  <si>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</si>
  <si>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</si>
  <si>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</si>
  <si>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</si>
  <si>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</si>
  <si>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</si>
  <si>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</si>
  <si>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</si>
  <si>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</si>
  <si>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</si>
  <si>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</si>
  <si>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</si>
  <si>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</si>
  <si>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</si>
  <si>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</si>
  <si>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</si>
  <si>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</si>
  <si>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</si>
  <si>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</si>
  <si>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</si>
  <si>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</si>
  <si>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</si>
  <si>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</si>
  <si>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</si>
  <si>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</si>
  <si>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</si>
  <si>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</si>
  <si>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</si>
  <si>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</si>
  <si>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</si>
  <si>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</si>
  <si>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</si>
  <si>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</si>
  <si>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</si>
  <si>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</si>
  <si>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</si>
  <si>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</si>
  <si>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</si>
  <si>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</si>
  <si>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</si>
  <si>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</si>
  <si>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</si>
  <si>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</si>
  <si>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</si>
  <si>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</si>
  <si>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</si>
  <si>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</si>
  <si>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</si>
  <si>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</si>
  <si>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</si>
  <si>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</si>
  <si>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</si>
  <si>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</si>
  <si>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</si>
  <si>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</si>
  <si>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</si>
  <si>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</si>
  <si>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</si>
  <si>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</si>
  <si>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</si>
  <si>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</si>
  <si>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</si>
  <si>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</si>
  <si>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</si>
  <si>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</si>
  <si>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</si>
  <si>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</si>
  <si>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</si>
  <si>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</si>
  <si>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</si>
  <si>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</si>
  <si>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</si>
  <si>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</si>
  <si>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</si>
  <si>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</si>
  <si>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</si>
  <si>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</si>
  <si>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</si>
  <si>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</si>
  <si>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</si>
  <si>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</si>
  <si>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</si>
  <si>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</si>
  <si>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</si>
  <si>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</si>
  <si>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</si>
  <si>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</si>
  <si>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</si>
  <si>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</si>
  <si>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</si>
  <si>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</si>
  <si>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</si>
  <si>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</si>
  <si>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</si>
  <si>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</si>
  <si>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</si>
  <si>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</si>
  <si>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</si>
  <si>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</si>
  <si>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</si>
  <si>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</si>
  <si>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</si>
  <si>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</si>
  <si>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</si>
  <si>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</si>
  <si>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</si>
  <si>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</si>
  <si>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</si>
  <si>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</si>
  <si>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</si>
  <si>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</si>
  <si>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</si>
  <si>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</si>
  <si>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</si>
  <si>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</si>
  <si>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</si>
  <si>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</si>
  <si>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</si>
  <si>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</si>
  <si>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</si>
  <si>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</si>
  <si>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</si>
  <si>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</si>
  <si>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</si>
  <si>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</si>
  <si>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</si>
  <si>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</si>
  <si>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</si>
  <si>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</si>
  <si>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</si>
  <si>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</si>
  <si>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</si>
  <si>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</si>
  <si>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</si>
  <si>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</si>
  <si>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</si>
  <si>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</si>
  <si>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</si>
  <si>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</si>
  <si>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</si>
  <si>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</si>
  <si>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</si>
  <si>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</si>
  <si>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</si>
  <si>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</si>
  <si>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</si>
  <si>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</si>
  <si>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</si>
  <si>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</si>
  <si>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</si>
  <si>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</si>
  <si>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</si>
  <si>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</si>
  <si>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</si>
  <si>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</si>
  <si>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</si>
  <si>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</si>
  <si>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</si>
  <si>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</si>
  <si>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</si>
  <si>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</si>
  <si>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</si>
  <si>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</si>
  <si>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</si>
  <si>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</si>
  <si>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</si>
  <si>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</si>
  <si>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</si>
  <si>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</si>
  <si>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</si>
  <si>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</si>
  <si>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</si>
  <si>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</si>
  <si>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</si>
  <si>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</si>
  <si>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</si>
  <si>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</si>
  <si>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</si>
  <si>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</si>
  <si>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</si>
  <si>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</si>
  <si>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</si>
  <si>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</si>
  <si>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</si>
  <si>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</si>
  <si>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</si>
  <si>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</si>
  <si>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</si>
  <si>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</si>
  <si>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</si>
  <si>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</si>
  <si>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</si>
  <si>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</si>
  <si>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</si>
  <si>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</si>
  <si>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</si>
  <si>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</si>
  <si>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</si>
  <si>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</si>
  <si>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</si>
  <si>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</si>
  <si>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</si>
  <si>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</si>
  <si>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</si>
  <si>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</si>
  <si>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</si>
  <si>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</si>
  <si>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</si>
  <si>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</si>
  <si>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</si>
  <si>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</si>
  <si>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</si>
  <si>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</si>
  <si>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</si>
  <si>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</si>
  <si>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</si>
  <si>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</si>
  <si>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</si>
  <si>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</si>
  <si>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</si>
  <si>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</si>
  <si>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</si>
  <si>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</si>
  <si>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</si>
  <si>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</si>
  <si>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</si>
  <si>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</si>
  <si>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</si>
  <si>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</si>
  <si>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</si>
  <si>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</si>
  <si>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</si>
  <si>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</si>
  <si>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</si>
  <si>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</si>
  <si>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</si>
  <si>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</si>
  <si>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</si>
  <si>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</si>
  <si>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</si>
  <si>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</si>
  <si>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</si>
  <si>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</si>
  <si>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</si>
  <si>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</si>
  <si>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</si>
  <si>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</si>
  <si>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</si>
  <si>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</si>
  <si>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</si>
  <si>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</si>
  <si>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</si>
  <si>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</si>
  <si>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</si>
  <si>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</si>
  <si>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</si>
  <si>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</si>
  <si>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</si>
  <si>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</si>
  <si>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</si>
  <si>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</si>
  <si>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</si>
  <si>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</si>
  <si>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</si>
  <si>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</si>
  <si>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</si>
  <si>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</si>
  <si>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</si>
  <si>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</si>
  <si>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</si>
  <si>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</si>
  <si>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</si>
  <si>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</si>
  <si>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</si>
  <si>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</si>
  <si>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</si>
  <si>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</si>
  <si>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</si>
  <si>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</si>
  <si>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</si>
  <si>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</si>
  <si>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</si>
  <si>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</si>
  <si>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</si>
  <si>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</si>
  <si>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</si>
  <si>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</si>
  <si>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</si>
  <si>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</si>
  <si>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</si>
  <si>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</si>
  <si>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</si>
  <si>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</si>
  <si>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</si>
  <si>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</si>
  <si>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</si>
  <si>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</si>
  <si>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</si>
  <si>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</si>
  <si>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</si>
  <si>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</si>
  <si>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</si>
  <si>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</si>
  <si>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</si>
  <si>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</si>
  <si>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</si>
  <si>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</si>
  <si>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</si>
  <si>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</si>
  <si>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</si>
  <si>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</si>
  <si>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</si>
  <si>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</si>
  <si>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</si>
  <si>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</si>
  <si>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</si>
  <si>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</si>
  <si>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</si>
  <si>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</si>
  <si>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</si>
  <si>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</si>
  <si>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</si>
  <si>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</si>
  <si>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</si>
  <si>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</si>
  <si>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</si>
  <si>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</si>
  <si>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</si>
  <si>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</si>
  <si>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</si>
  <si>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</si>
  <si>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</si>
  <si>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</si>
  <si>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</si>
  <si>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</si>
  <si>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</si>
  <si>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</si>
  <si>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</si>
  <si>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</si>
  <si>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</si>
  <si>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</si>
  <si>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</si>
  <si>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</si>
  <si>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</si>
  <si>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</si>
  <si>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</si>
  <si>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</si>
  <si>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</si>
  <si>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</si>
  <si>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</si>
  <si>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</si>
  <si>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</si>
  <si>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</si>
  <si>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</si>
  <si>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</si>
  <si>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</si>
  <si>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</si>
  <si>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</si>
  <si>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</si>
  <si>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</si>
  <si>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</si>
  <si>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</si>
  <si>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</si>
  <si>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</si>
  <si>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</si>
  <si>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</si>
  <si>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</si>
  <si>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</si>
  <si>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</si>
  <si>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</si>
  <si>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</si>
  <si>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</si>
  <si>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</si>
  <si>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</si>
  <si>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</si>
  <si>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</si>
  <si>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</si>
  <si>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</si>
  <si>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</si>
  <si>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</si>
  <si>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</si>
  <si>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</si>
  <si>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</si>
  <si>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</si>
  <si>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</si>
  <si>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</si>
  <si>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</si>
  <si>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</si>
  <si>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</si>
  <si>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</si>
  <si>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</si>
  <si>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</si>
  <si>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</si>
  <si>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</si>
  <si>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</si>
  <si>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</si>
  <si>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</si>
  <si>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</si>
  <si>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</si>
  <si>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</si>
  <si>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</si>
  <si>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</si>
  <si>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</si>
  <si>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</si>
  <si>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</si>
  <si>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</si>
  <si>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</si>
  <si>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</si>
  <si>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</si>
  <si>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</si>
  <si>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</si>
  <si>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</si>
  <si>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</si>
  <si>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</si>
  <si>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</si>
  <si>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</si>
  <si>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</si>
  <si>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</si>
  <si>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</si>
  <si>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</si>
  <si>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</si>
  <si>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</si>
  <si>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</si>
  <si>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</si>
  <si>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</si>
  <si>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</si>
  <si>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</si>
  <si>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</si>
  <si>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</si>
  <si>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</si>
  <si>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</si>
  <si>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</si>
  <si>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</si>
  <si>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</si>
  <si>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</si>
  <si>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</si>
  <si>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</si>
  <si>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</si>
  <si>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</si>
  <si>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</si>
  <si>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</si>
  <si>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</si>
  <si>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</si>
  <si>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</si>
  <si>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</si>
  <si>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</si>
  <si>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</si>
  <si>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</si>
  <si>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</si>
  <si>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</si>
  <si>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</si>
  <si>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</si>
  <si>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</si>
  <si>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</si>
  <si>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</si>
  <si>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</si>
  <si>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</si>
  <si>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</si>
  <si>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</si>
  <si>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</si>
  <si>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</si>
  <si>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</si>
  <si>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</si>
  <si>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</si>
  <si>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</si>
  <si>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</si>
  <si>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</si>
  <si>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</si>
  <si>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</si>
  <si>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</si>
  <si>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</si>
  <si>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</si>
  <si>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</si>
  <si>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</si>
  <si>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</si>
  <si>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</si>
  <si>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</si>
  <si>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</si>
  <si>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</si>
  <si>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</si>
  <si>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</si>
  <si>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</si>
  <si>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</si>
  <si>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</si>
  <si>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</si>
  <si>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</si>
  <si>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</si>
  <si>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</si>
  <si>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</si>
  <si>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</si>
  <si>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</si>
  <si>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</si>
  <si>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</si>
  <si>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</si>
  <si>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</si>
  <si>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</si>
  <si>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</si>
  <si>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</si>
  <si>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</si>
  <si>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</si>
  <si>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</si>
  <si>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</si>
  <si>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</si>
  <si>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</si>
  <si>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</si>
  <si>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</si>
  <si>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</si>
  <si>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</si>
  <si>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</si>
  <si>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</si>
  <si>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</si>
  <si>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</si>
  <si>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</si>
  <si>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</si>
  <si>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</si>
  <si>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</si>
  <si>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</si>
  <si>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</si>
  <si>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</si>
  <si>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</si>
  <si>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</si>
  <si>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</si>
  <si>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</si>
  <si>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</si>
  <si>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</si>
  <si>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</si>
  <si>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</si>
  <si>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</si>
  <si>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</si>
  <si>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</si>
  <si>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</si>
  <si>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</si>
  <si>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</si>
  <si>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</si>
  <si>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</si>
  <si>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</si>
  <si>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</si>
  <si>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</si>
  <si>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</si>
  <si>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</si>
  <si>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</si>
  <si>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</si>
  <si>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</si>
  <si>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</si>
  <si>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</si>
  <si>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</si>
  <si>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</si>
  <si>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</si>
  <si>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</si>
  <si>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</si>
  <si>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</si>
  <si>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</si>
  <si>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</si>
  <si>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</si>
  <si>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</si>
  <si>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</si>
  <si>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</si>
  <si>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</si>
  <si>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</si>
  <si>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</si>
  <si>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</si>
  <si>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</si>
  <si>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</si>
  <si>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</si>
  <si>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</si>
  <si>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</si>
  <si>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</si>
  <si>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</si>
  <si>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</si>
  <si>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</si>
  <si>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</si>
  <si>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</si>
  <si>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</si>
  <si>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</si>
  <si>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</si>
  <si>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</si>
  <si>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</si>
  <si>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</si>
  <si>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</si>
  <si>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</si>
  <si>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</si>
  <si>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</si>
  <si>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</si>
  <si>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</si>
  <si>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</si>
  <si>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</si>
  <si>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</si>
  <si>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</si>
  <si>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</si>
  <si>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</si>
  <si>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</si>
  <si>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</si>
  <si>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</si>
  <si>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</si>
  <si>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</si>
  <si>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</si>
  <si>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</si>
  <si>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</si>
  <si>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</si>
  <si>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</si>
  <si>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</si>
  <si>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</si>
  <si>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</si>
  <si>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</si>
  <si>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</si>
  <si>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</si>
  <si>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</si>
  <si>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</si>
  <si>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</si>
  <si>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</si>
  <si>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</si>
  <si>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</si>
  <si>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</si>
  <si>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</si>
  <si>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</si>
  <si>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</si>
  <si>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</si>
  <si>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</si>
  <si>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</si>
  <si>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</si>
  <si>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</si>
  <si>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</si>
  <si>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</si>
  <si>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</si>
  <si>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</si>
  <si>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</si>
  <si>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</si>
  <si>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</si>
  <si>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</si>
  <si>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</si>
  <si>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</si>
  <si>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</si>
  <si>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</si>
  <si>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</si>
  <si>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</si>
  <si>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</si>
  <si>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</si>
  <si>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</si>
  <si>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</si>
  <si>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</si>
  <si>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</si>
  <si>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</si>
  <si>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</si>
  <si>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</si>
  <si>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</si>
  <si>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</si>
  <si>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</si>
  <si>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</si>
  <si>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</si>
  <si>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</si>
  <si>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</si>
  <si>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</si>
  <si>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</si>
  <si>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</si>
  <si>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</si>
  <si>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</si>
  <si>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</si>
  <si>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</si>
  <si>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</si>
  <si>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</si>
  <si>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</si>
  <si>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</si>
  <si>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</si>
  <si>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</si>
  <si>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</si>
  <si>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</si>
  <si>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</si>
  <si>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</si>
  <si>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</si>
  <si>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</si>
  <si>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</si>
  <si>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</si>
  <si>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</si>
  <si>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</si>
  <si>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</si>
  <si>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</si>
  <si>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</si>
  <si>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</si>
  <si>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</si>
  <si>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</si>
  <si>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</si>
  <si>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</si>
  <si>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</si>
  <si>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</si>
  <si>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</si>
  <si>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</si>
  <si>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</si>
  <si>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</si>
  <si>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</si>
  <si>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</si>
  <si>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</si>
  <si>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</si>
  <si>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</si>
  <si>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</si>
  <si>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</si>
  <si>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</si>
  <si>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</si>
  <si>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</si>
  <si>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</si>
  <si>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</si>
  <si>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</si>
  <si>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</si>
  <si>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</si>
  <si>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</si>
  <si>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</si>
  <si>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</si>
  <si>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</si>
  <si>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</si>
  <si>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</si>
  <si>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</si>
  <si>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</si>
  <si>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</si>
  <si>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</si>
  <si>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</si>
  <si>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</si>
  <si>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</si>
  <si>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</si>
  <si>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</si>
  <si>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</si>
  <si>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</si>
  <si>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</si>
  <si>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</si>
  <si>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</si>
  <si>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</si>
  <si>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</si>
  <si>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</si>
  <si>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</si>
  <si>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</si>
  <si>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</si>
  <si>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</si>
  <si>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</si>
  <si>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</si>
  <si>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</si>
  <si>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</si>
  <si>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</si>
  <si>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</si>
  <si>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</si>
  <si>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</si>
  <si>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</si>
  <si>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</si>
  <si>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</si>
  <si>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</si>
  <si>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</si>
  <si>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</si>
  <si>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</si>
  <si>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</si>
  <si>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</si>
  <si>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</si>
  <si>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</si>
  <si>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</si>
  <si>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</si>
  <si>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</si>
  <si>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</si>
  <si>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</si>
  <si>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</si>
  <si>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</si>
  <si>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</si>
  <si>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</si>
  <si>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</si>
  <si>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</si>
  <si>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</si>
  <si>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</si>
  <si>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</si>
  <si>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</si>
  <si>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</si>
  <si>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</si>
  <si>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</si>
  <si>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</si>
  <si>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</si>
  <si>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</si>
  <si>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</si>
  <si>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</si>
  <si>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</si>
  <si>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</si>
  <si>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</si>
  <si>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</si>
  <si>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</si>
  <si>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</si>
  <si>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</si>
  <si>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</si>
  <si>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</si>
  <si>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</si>
  <si>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</si>
  <si>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</si>
  <si>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</si>
  <si>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</si>
  <si>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</si>
  <si>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</si>
  <si>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</si>
  <si>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</si>
  <si>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</si>
  <si>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</si>
  <si>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</si>
  <si>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</si>
  <si>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</si>
  <si>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</si>
  <si>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</si>
  <si>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</si>
  <si>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</si>
  <si>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</si>
  <si>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</si>
  <si>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</si>
  <si>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</si>
  <si>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</si>
  <si>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</si>
  <si>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</si>
  <si>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</si>
  <si>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</si>
  <si>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</si>
  <si>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</si>
  <si>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</si>
  <si>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</si>
  <si>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</si>
  <si>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</si>
  <si>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</si>
  <si>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</si>
  <si>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</si>
  <si>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</si>
  <si>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</si>
  <si>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</si>
  <si>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</si>
  <si>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</si>
  <si>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</si>
  <si>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</si>
  <si>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</si>
  <si>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</si>
  <si>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</si>
  <si>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</si>
  <si>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</si>
  <si>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</si>
  <si>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</si>
  <si>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</si>
  <si>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</si>
  <si>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</si>
  <si>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</si>
  <si>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</si>
  <si>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</si>
  <si>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</si>
  <si>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</si>
  <si>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</si>
  <si>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</si>
  <si>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</si>
  <si>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</si>
  <si>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</si>
  <si>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</si>
  <si>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</si>
  <si>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</si>
  <si>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</si>
  <si>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</si>
  <si>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</si>
  <si>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</si>
  <si>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</si>
  <si>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</si>
  <si>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</si>
  <si>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</si>
  <si>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</si>
  <si>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</si>
  <si>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</si>
  <si>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</si>
  <si>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</si>
  <si>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</si>
  <si>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</si>
  <si>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</si>
  <si>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</si>
  <si>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</si>
  <si>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</si>
  <si>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</si>
  <si>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</si>
  <si>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</si>
  <si>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</si>
  <si>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</si>
  <si>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</si>
  <si>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</si>
  <si>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</si>
  <si>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</si>
  <si>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</si>
  <si>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</si>
  <si>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</si>
  <si>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</si>
  <si>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</si>
  <si>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</si>
  <si>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</si>
  <si>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</si>
  <si>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</si>
  <si>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</si>
  <si>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</si>
  <si>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</si>
  <si>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</si>
  <si>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</si>
  <si>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</si>
  <si>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</si>
  <si>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</si>
  <si>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</si>
  <si>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</si>
  <si>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</si>
  <si>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</si>
  <si>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</si>
  <si>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</si>
  <si>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</si>
  <si>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</si>
  <si>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</si>
  <si>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</si>
  <si>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</si>
  <si>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</si>
  <si>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</si>
  <si>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</si>
  <si>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</si>
  <si>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</si>
  <si>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</si>
  <si>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</si>
  <si>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</si>
  <si>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</si>
  <si>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</si>
  <si>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</si>
  <si>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</si>
  <si>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</si>
  <si>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</si>
  <si>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</si>
  <si>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</si>
  <si>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</si>
  <si>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</si>
  <si>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</si>
  <si>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</si>
  <si>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</si>
  <si>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</si>
  <si>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</si>
  <si>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</si>
  <si>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</si>
  <si>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</si>
  <si>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</si>
  <si>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</si>
  <si>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</si>
  <si>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</si>
  <si>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</si>
  <si>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</si>
  <si>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</si>
  <si>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</si>
  <si>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</si>
  <si>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</si>
  <si>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</si>
  <si>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</si>
  <si>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</si>
  <si>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</si>
  <si>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</si>
  <si>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</si>
  <si>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</si>
  <si>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</si>
  <si>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</si>
  <si>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</si>
  <si>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</si>
  <si>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</si>
  <si>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</si>
  <si>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</si>
  <si>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</si>
  <si>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</si>
  <si>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</si>
  <si>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</si>
  <si>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</si>
  <si>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</si>
  <si>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</si>
  <si>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</si>
  <si>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</si>
  <si>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</si>
  <si>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</si>
  <si>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</si>
  <si>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</si>
  <si>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</si>
  <si>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</si>
  <si>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</si>
  <si>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</si>
  <si>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</si>
  <si>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</si>
  <si>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</si>
  <si>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</si>
  <si>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</si>
  <si>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</si>
  <si>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</si>
  <si>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</si>
  <si>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</si>
  <si>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</si>
  <si>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</si>
  <si>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</si>
  <si>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</si>
  <si>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</si>
  <si>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</si>
  <si>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</si>
  <si>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</si>
  <si>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</si>
  <si>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</si>
  <si>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</si>
  <si>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</si>
  <si>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</si>
  <si>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</si>
  <si>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</si>
  <si>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</si>
  <si>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</si>
  <si>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</si>
  <si>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</si>
  <si>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</si>
  <si>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</si>
  <si>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</si>
  <si>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</si>
  <si>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</si>
  <si>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</si>
  <si>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</si>
  <si>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</si>
  <si>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</si>
  <si>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</si>
  <si>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</si>
  <si>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</si>
  <si>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</si>
  <si>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</si>
  <si>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</si>
  <si>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</si>
  <si>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</si>
  <si>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</si>
  <si>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</si>
  <si>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</si>
  <si>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</si>
  <si>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</si>
  <si>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</si>
  <si>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</si>
  <si>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</si>
  <si>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</si>
  <si>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</si>
  <si>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</si>
  <si>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</si>
  <si>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</si>
  <si>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</si>
  <si>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</si>
  <si>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</si>
  <si>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</si>
  <si>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</si>
  <si>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</si>
  <si>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</si>
  <si>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</si>
  <si>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</si>
  <si>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</si>
  <si>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</si>
  <si>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</si>
  <si>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</si>
  <si>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</si>
  <si>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</si>
  <si>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</si>
  <si>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</si>
  <si>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</si>
  <si>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</si>
  <si>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</si>
  <si>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</si>
  <si>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</si>
  <si>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</si>
  <si>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</si>
  <si>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</si>
  <si>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</si>
  <si>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</si>
  <si>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</si>
  <si>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</si>
  <si>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</si>
  <si>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</si>
  <si>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</si>
  <si>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</si>
  <si>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</si>
  <si>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</si>
  <si>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</si>
  <si>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</si>
  <si>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</si>
  <si>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</si>
  <si>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</si>
  <si>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</si>
  <si>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</si>
  <si>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</si>
  <si>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</si>
  <si>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</si>
  <si>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</si>
  <si>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</si>
  <si>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</si>
  <si>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</si>
  <si>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</si>
  <si>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</si>
  <si>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</si>
  <si>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</si>
  <si>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</si>
  <si>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</si>
  <si>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</si>
  <si>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</si>
  <si>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</si>
  <si>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</si>
  <si>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</si>
  <si>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</si>
  <si>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</si>
  <si>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</si>
  <si>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</si>
  <si>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</si>
  <si>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</si>
  <si>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</si>
  <si>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</si>
  <si>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</si>
  <si>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</si>
  <si>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</si>
  <si>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</si>
  <si>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</si>
  <si>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</si>
  <si>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</si>
  <si>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</si>
  <si>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</si>
  <si>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</si>
  <si>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</si>
  <si>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</si>
  <si>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</si>
  <si>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</si>
  <si>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</si>
  <si>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</si>
  <si>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</si>
  <si>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</si>
  <si>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</si>
  <si>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</si>
  <si>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</si>
  <si>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</si>
  <si>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</si>
  <si>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</si>
  <si>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</si>
  <si>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</si>
  <si>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</si>
  <si>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</si>
  <si>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</si>
  <si>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</si>
  <si>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</si>
  <si>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</si>
  <si>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</si>
  <si>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</si>
  <si>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</si>
  <si>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</si>
  <si>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</si>
  <si>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</si>
  <si>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</si>
  <si>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</si>
  <si>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</si>
  <si>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</si>
  <si>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</si>
  <si>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</si>
  <si>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</si>
  <si>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</si>
  <si>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</si>
  <si>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</si>
  <si>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</si>
  <si>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</si>
  <si>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</si>
  <si>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</si>
  <si>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</si>
  <si>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</si>
  <si>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</si>
  <si>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</si>
  <si>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</si>
  <si>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</si>
  <si>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</si>
  <si>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</si>
  <si>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</si>
  <si>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</si>
  <si>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</si>
  <si>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</si>
  <si>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</si>
  <si>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</si>
  <si>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</si>
  <si>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</si>
  <si>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</si>
  <si>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</si>
  <si>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</si>
  <si>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</si>
  <si>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</si>
  <si>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</si>
  <si>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</si>
  <si>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</si>
  <si>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</si>
  <si>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</si>
  <si>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</si>
  <si>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</si>
  <si>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</si>
  <si>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</si>
  <si>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</si>
  <si>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</si>
  <si>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</si>
  <si>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</si>
  <si>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</si>
  <si>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</si>
  <si>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</si>
  <si>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</si>
  <si>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</si>
  <si>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</si>
  <si>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</si>
  <si>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</si>
  <si>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</si>
  <si>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</si>
  <si>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</si>
  <si>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</si>
  <si>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</si>
  <si>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</si>
  <si>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</si>
  <si>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</si>
  <si>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</si>
  <si>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</si>
  <si>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</si>
  <si>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</si>
  <si>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</si>
  <si>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</si>
  <si>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</si>
  <si>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</si>
  <si>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</si>
  <si>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</si>
  <si>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</si>
  <si>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</si>
  <si>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</si>
  <si>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</si>
  <si>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</si>
  <si>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</si>
  <si>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</si>
  <si>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</si>
  <si>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</si>
  <si>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</si>
  <si>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</si>
  <si>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</si>
  <si>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</si>
  <si>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</si>
  <si>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</si>
  <si>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</si>
  <si>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</si>
  <si>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</si>
  <si>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</si>
  <si>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</si>
  <si>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</si>
  <si>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</si>
  <si>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</si>
  <si>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</si>
  <si>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</si>
  <si>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</si>
  <si>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</si>
  <si>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</si>
  <si>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</si>
  <si>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</si>
  <si>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</si>
  <si>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</si>
  <si>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</si>
  <si>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</si>
  <si>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</si>
  <si>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</si>
  <si>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</si>
  <si>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</si>
  <si>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</si>
  <si>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</si>
  <si>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</si>
  <si>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</si>
  <si>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</si>
  <si>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</si>
  <si>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</si>
  <si>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</si>
  <si>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</si>
  <si>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</si>
  <si>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</si>
  <si>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</si>
  <si>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</si>
  <si>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</si>
  <si>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</si>
  <si>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</si>
  <si>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</si>
  <si>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</si>
  <si>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</si>
  <si>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</si>
  <si>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</si>
  <si>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</si>
  <si>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</si>
  <si>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</si>
  <si>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</si>
  <si>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</si>
  <si>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</si>
  <si>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</si>
  <si>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</si>
  <si>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</si>
  <si>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</si>
  <si>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</si>
  <si>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</si>
  <si>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</si>
  <si>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</si>
  <si>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</si>
  <si>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</si>
  <si>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</si>
  <si>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</si>
  <si>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</si>
  <si>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</si>
  <si>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</si>
  <si>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</si>
  <si>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</si>
  <si>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</si>
  <si>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</si>
  <si>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</si>
  <si>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</si>
  <si>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</si>
  <si>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</si>
  <si>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</si>
  <si>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</si>
  <si>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</si>
  <si>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</si>
  <si>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</si>
  <si>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</si>
  <si>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</si>
  <si>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</si>
  <si>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</si>
  <si>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</si>
  <si>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</si>
  <si>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</si>
  <si>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</si>
  <si>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</si>
  <si>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</si>
  <si>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</si>
  <si>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</si>
  <si>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</si>
  <si>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</si>
  <si>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</si>
  <si>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</si>
  <si>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</si>
  <si>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</si>
  <si>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</si>
  <si>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</si>
  <si>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</si>
  <si>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</si>
  <si>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</si>
  <si>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</si>
  <si>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</si>
  <si>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</si>
  <si>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</si>
  <si>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</si>
  <si>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</si>
  <si>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</si>
  <si>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</si>
  <si>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</si>
  <si>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</si>
  <si>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</si>
  <si>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</si>
  <si>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</si>
  <si>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</si>
  <si>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</si>
  <si>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</si>
  <si>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</si>
  <si>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</si>
  <si>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</si>
  <si>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</si>
  <si>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</si>
  <si>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</si>
  <si>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</si>
  <si>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</si>
  <si>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</si>
  <si>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</si>
  <si>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</si>
  <si>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</si>
  <si>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</si>
  <si>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</si>
  <si>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</si>
  <si>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</si>
  <si>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</si>
  <si>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</si>
  <si>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</si>
  <si>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</si>
  <si>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</si>
  <si>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</si>
  <si>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</si>
  <si>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</si>
  <si>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</si>
  <si>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</si>
  <si>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</si>
  <si>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</si>
  <si>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</si>
  <si>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</si>
  <si>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</si>
  <si>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</si>
  <si>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</si>
  <si>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</si>
  <si>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</si>
  <si>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</si>
  <si>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</si>
  <si>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</si>
  <si>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</si>
  <si>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</si>
  <si>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</si>
  <si>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</si>
  <si>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</si>
  <si>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</si>
  <si>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</si>
  <si>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</si>
  <si>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</si>
  <si>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</si>
  <si>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</si>
  <si>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</si>
  <si>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</si>
  <si>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</si>
  <si>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</si>
  <si>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</si>
  <si>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</si>
  <si>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</si>
  <si>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</si>
  <si>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</si>
  <si>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</si>
  <si>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</si>
  <si>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</si>
  <si>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</si>
  <si>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</si>
  <si>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</si>
  <si>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</si>
  <si>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</si>
  <si>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</si>
  <si>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</si>
  <si>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</si>
  <si>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</si>
  <si>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</si>
  <si>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</si>
  <si>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</si>
  <si>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</si>
  <si>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</si>
  <si>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</si>
  <si>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</si>
  <si>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</si>
  <si>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</si>
  <si>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</si>
  <si>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</si>
  <si>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</si>
  <si>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</si>
  <si>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</si>
  <si>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</si>
  <si>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</si>
  <si>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</si>
  <si>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</si>
  <si>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</si>
  <si>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</si>
  <si>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</si>
  <si>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</si>
  <si>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</si>
  <si>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</si>
  <si>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</si>
  <si>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</si>
  <si>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</si>
  <si>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</si>
  <si>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</si>
  <si>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</si>
  <si>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</si>
  <si>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</si>
  <si>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</si>
  <si>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</si>
  <si>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</si>
  <si>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</si>
  <si>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</si>
  <si>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</si>
  <si>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</si>
  <si>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</si>
  <si>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</si>
  <si>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</si>
  <si>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</si>
  <si>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</si>
  <si>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</si>
  <si>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</si>
  <si>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</si>
  <si>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</si>
  <si>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</si>
  <si>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</si>
  <si>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</si>
  <si>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</si>
  <si>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</si>
  <si>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</si>
  <si>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</si>
  <si>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</si>
  <si>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</si>
  <si>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</si>
  <si>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</si>
  <si>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</si>
  <si>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</si>
  <si>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</si>
  <si>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</si>
  <si>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</si>
  <si>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</si>
  <si>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</si>
  <si>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</si>
  <si>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</si>
  <si>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</si>
  <si>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</si>
  <si>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</si>
  <si>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</si>
  <si>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</si>
  <si>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</si>
  <si>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</si>
  <si>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</si>
  <si>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</si>
  <si>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</si>
  <si>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</si>
  <si>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</si>
  <si>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</si>
  <si>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</si>
  <si>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</si>
  <si>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</si>
  <si>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</si>
  <si>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</si>
  <si>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</si>
  <si>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</si>
  <si>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</si>
  <si>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</si>
  <si>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</si>
  <si>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</si>
  <si>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</si>
  <si>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</si>
  <si>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</si>
  <si>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</si>
  <si>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</si>
  <si>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</si>
  <si>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</si>
  <si>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</si>
  <si>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</si>
  <si>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</si>
  <si>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</si>
  <si>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</si>
  <si>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</si>
  <si>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</si>
  <si>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</si>
  <si>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</si>
  <si>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</si>
  <si>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</si>
  <si>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</si>
  <si>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</si>
  <si>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</si>
  <si>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</si>
  <si>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</si>
  <si>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</si>
  <si>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</si>
  <si>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</si>
  <si>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</si>
  <si>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</si>
  <si>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</si>
  <si>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</si>
  <si>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</si>
  <si>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</si>
  <si>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</si>
  <si>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</si>
  <si>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</si>
  <si>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</si>
  <si>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</si>
  <si>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</si>
  <si>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</si>
  <si>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</si>
  <si>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</si>
  <si>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</si>
  <si>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</si>
  <si>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</si>
  <si>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</si>
  <si>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</si>
  <si>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</si>
  <si>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</si>
  <si>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</si>
  <si>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</si>
  <si>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</si>
  <si>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</si>
  <si>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</si>
  <si>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</si>
  <si>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</si>
  <si>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</si>
  <si>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</si>
  <si>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</si>
  <si>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</si>
  <si>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</si>
  <si>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</si>
  <si>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</si>
  <si>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</si>
  <si>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</si>
  <si>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</si>
  <si>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</si>
  <si>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</si>
  <si>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</si>
  <si>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</si>
  <si>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</si>
  <si>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</si>
  <si>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</si>
  <si>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</si>
  <si>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</si>
  <si>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</si>
  <si>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</si>
  <si>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</si>
  <si>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</si>
  <si>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</si>
  <si>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</si>
  <si>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</si>
  <si>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</si>
  <si>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</si>
  <si>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</si>
  <si>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</si>
  <si>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</si>
  <si>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</si>
  <si>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</si>
  <si>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</si>
  <si>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</si>
  <si>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</si>
  <si>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</si>
  <si>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</si>
  <si>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</si>
  <si>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</si>
  <si>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</si>
  <si>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</si>
  <si>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</si>
  <si>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</si>
  <si>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</si>
  <si>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</si>
  <si>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</si>
  <si>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</si>
  <si>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</si>
  <si>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</si>
  <si>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</si>
  <si>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</si>
  <si>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</si>
  <si>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</si>
  <si>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</si>
  <si>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</si>
  <si>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</si>
  <si>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</si>
  <si>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</si>
  <si>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</si>
  <si>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</si>
  <si>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</si>
  <si>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</si>
  <si>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</si>
  <si>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</si>
  <si>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</si>
  <si>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</si>
  <si>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</si>
  <si>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</si>
  <si>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</si>
  <si>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</si>
  <si>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</si>
  <si>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</si>
  <si>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</si>
  <si>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</si>
  <si>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</si>
  <si>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</si>
  <si>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</si>
  <si>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</si>
  <si>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</si>
  <si>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</si>
  <si>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</si>
  <si>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</si>
  <si>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</si>
  <si>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</si>
  <si>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</si>
  <si>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</si>
  <si>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</si>
  <si>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</si>
  <si>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</si>
  <si>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</si>
  <si>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</si>
  <si>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</si>
  <si>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</si>
  <si>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</si>
  <si>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</si>
  <si>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</si>
  <si>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</si>
  <si>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</si>
  <si>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</si>
  <si>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</si>
  <si>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</si>
  <si>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</si>
  <si>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</si>
  <si>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</si>
  <si>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</si>
  <si>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</si>
  <si>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</si>
  <si>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</si>
  <si>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</si>
  <si>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</si>
  <si>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</si>
  <si>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</si>
  <si>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</si>
  <si>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</si>
  <si>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</si>
  <si>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</si>
  <si>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</si>
  <si>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</si>
  <si>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</si>
  <si>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</si>
  <si>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</si>
  <si>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</si>
  <si>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</si>
  <si>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</si>
  <si>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</si>
  <si>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</si>
  <si>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</si>
  <si>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</si>
  <si>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</si>
  <si>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</si>
  <si>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</si>
  <si>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</si>
  <si>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</si>
  <si>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</si>
  <si>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</si>
  <si>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</si>
  <si>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</si>
  <si>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</si>
  <si>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</si>
  <si>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</si>
  <si>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</si>
  <si>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</si>
  <si>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</si>
  <si>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</si>
  <si>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</si>
  <si>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</si>
  <si>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</si>
  <si>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</si>
  <si>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</si>
  <si>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</si>
  <si>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</si>
  <si>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</si>
  <si>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</si>
  <si>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</si>
  <si>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</si>
  <si>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</si>
  <si>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</si>
  <si>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</si>
  <si>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</si>
  <si>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</si>
  <si>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</si>
  <si>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</si>
  <si>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</si>
  <si>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</si>
  <si>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</si>
  <si>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</si>
  <si>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</si>
  <si>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</si>
  <si>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</si>
  <si>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</si>
  <si>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</si>
  <si>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</si>
  <si>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</si>
  <si>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</si>
  <si>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</si>
  <si>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</si>
  <si>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</si>
  <si>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</si>
  <si>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</si>
  <si>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</si>
  <si>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</si>
  <si>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</si>
  <si>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</si>
  <si>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</si>
  <si>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</si>
  <si>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</si>
  <si>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</si>
  <si>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</si>
  <si>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</si>
  <si>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</si>
  <si>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</si>
  <si>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</si>
  <si>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</si>
  <si>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</si>
  <si>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</si>
  <si>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</si>
  <si>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</si>
  <si>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</si>
  <si>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</si>
  <si>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</si>
  <si>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</si>
  <si>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</si>
  <si>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</si>
  <si>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</si>
  <si>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</si>
  <si>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</si>
  <si>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</si>
  <si>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</si>
  <si>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</si>
  <si>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</si>
  <si>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</si>
  <si>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</si>
  <si>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</si>
  <si>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</si>
  <si>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</si>
  <si>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</si>
  <si>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</si>
  <si>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</si>
  <si>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</si>
  <si>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</si>
  <si>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</si>
  <si>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</si>
  <si>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</si>
  <si>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</si>
  <si>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</si>
  <si>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</si>
  <si>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</si>
  <si>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</si>
  <si>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</si>
  <si>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</si>
  <si>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</si>
  <si>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</si>
  <si>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</si>
  <si>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</si>
  <si>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</si>
  <si>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</si>
  <si>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</si>
  <si>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</si>
  <si>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</si>
  <si>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</si>
  <si>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</si>
  <si>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</si>
  <si>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</si>
  <si>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</si>
  <si>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</si>
  <si>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</si>
  <si>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</si>
  <si>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</si>
  <si>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</si>
  <si>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</si>
  <si>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</si>
  <si>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</si>
  <si>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</si>
  <si>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</si>
  <si>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</si>
  <si>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</si>
  <si>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</si>
  <si>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</si>
  <si>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</si>
  <si>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</si>
  <si>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</si>
  <si>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</si>
  <si>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</si>
  <si>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</si>
  <si>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</si>
  <si>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</si>
  <si>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</si>
  <si>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</si>
  <si>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</si>
  <si>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</si>
  <si>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</si>
  <si>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</si>
  <si>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</si>
  <si>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</si>
  <si>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</si>
  <si>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</si>
  <si>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</si>
  <si>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</si>
  <si>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</si>
  <si>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</si>
  <si>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</si>
  <si>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</si>
  <si>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</si>
  <si>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</si>
  <si>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</si>
  <si>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</si>
  <si>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</si>
  <si>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</si>
  <si>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</si>
  <si>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</si>
  <si>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</si>
  <si>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</si>
  <si>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</si>
  <si>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</si>
  <si>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</si>
  <si>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</si>
  <si>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</si>
  <si>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</si>
  <si>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</si>
  <si>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</si>
  <si>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</si>
  <si>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</si>
  <si>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</si>
  <si>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</si>
  <si>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</si>
  <si>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</si>
  <si>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</si>
  <si>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</si>
  <si>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</si>
  <si>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</si>
  <si>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</si>
  <si>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</si>
  <si>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</si>
  <si>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</si>
  <si>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</si>
  <si>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</si>
  <si>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</si>
  <si>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</si>
  <si>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</si>
  <si>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</si>
  <si>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</si>
  <si>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</si>
  <si>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</si>
  <si>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</si>
  <si>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</si>
  <si>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</si>
  <si>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</si>
  <si>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</si>
  <si>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</si>
  <si>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</si>
  <si>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</si>
  <si>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</si>
  <si>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</si>
  <si>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</si>
  <si>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</si>
  <si>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</si>
  <si>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</si>
  <si>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</si>
  <si>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</si>
  <si>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</si>
  <si>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</si>
  <si>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</si>
  <si>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</si>
  <si>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</si>
  <si>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</si>
  <si>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</si>
  <si>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</si>
  <si>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</si>
  <si>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</si>
  <si>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</si>
  <si>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</si>
  <si>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</si>
  <si>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</si>
  <si>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</si>
  <si>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</si>
  <si>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</si>
  <si>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</si>
  <si>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</si>
  <si>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</si>
  <si>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</si>
  <si>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</si>
  <si>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</si>
  <si>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</si>
  <si>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</si>
  <si>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</si>
  <si>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</si>
  <si>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</si>
  <si>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</si>
  <si>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</si>
  <si>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</si>
  <si>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</si>
  <si>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</si>
  <si>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</si>
  <si>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</si>
  <si>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</si>
  <si>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</si>
  <si>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</si>
  <si>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</si>
  <si>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</si>
  <si>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</si>
  <si>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</si>
  <si>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</si>
  <si>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</si>
  <si>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</si>
  <si>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</si>
  <si>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</si>
  <si>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</si>
  <si>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</si>
  <si>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</si>
  <si>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</si>
  <si>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</si>
  <si>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</si>
  <si>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</si>
  <si>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</si>
  <si>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</si>
  <si>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</si>
  <si>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</si>
  <si>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</si>
  <si>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</si>
  <si>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</si>
  <si>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</si>
  <si>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</si>
  <si>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</si>
  <si>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</si>
  <si>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</si>
  <si>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</si>
  <si>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</si>
  <si>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</si>
  <si>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</si>
  <si>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</si>
  <si>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</si>
  <si>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</si>
  <si>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</si>
  <si>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</si>
  <si>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</si>
  <si>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</si>
  <si>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</si>
  <si>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</si>
  <si>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</si>
  <si>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</si>
  <si>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</si>
  <si>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</si>
  <si>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</si>
  <si>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</si>
  <si>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</si>
  <si>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</si>
  <si>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</si>
  <si>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</si>
  <si>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</si>
  <si>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</si>
  <si>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</si>
  <si>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</si>
  <si>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</si>
  <si>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</si>
  <si>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</si>
  <si>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</si>
  <si>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</si>
  <si>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</si>
  <si>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</si>
  <si>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</si>
  <si>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</si>
  <si>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</si>
  <si>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</si>
  <si>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</si>
  <si>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</si>
  <si>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</si>
  <si>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</si>
  <si>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</si>
  <si>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</si>
  <si>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</si>
  <si>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</si>
  <si>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</si>
  <si>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</si>
  <si>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</si>
  <si>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</si>
  <si>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</si>
  <si>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</si>
  <si>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</si>
  <si>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</si>
  <si>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</si>
  <si>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</si>
  <si>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</si>
  <si>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</si>
  <si>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</si>
  <si>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</si>
  <si>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</si>
  <si>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</si>
  <si>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</si>
  <si>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</si>
  <si>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</si>
  <si>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</si>
  <si>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</si>
  <si>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</si>
  <si>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</si>
  <si>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</si>
  <si>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</si>
  <si>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</si>
  <si>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</si>
  <si>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</si>
  <si>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</si>
  <si>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</si>
  <si>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</si>
  <si>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</si>
  <si>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</si>
  <si>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</si>
  <si>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</si>
  <si>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</si>
  <si>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</si>
  <si>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</si>
  <si>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</si>
  <si>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</si>
  <si>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</si>
  <si>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</si>
  <si>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</si>
  <si>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</si>
  <si>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</si>
  <si>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</si>
  <si>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</si>
  <si>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</si>
  <si>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</si>
  <si>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</si>
  <si>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</si>
  <si>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</si>
  <si>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</si>
  <si>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</si>
  <si>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</si>
  <si>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</si>
  <si>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</si>
  <si>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</si>
  <si>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</si>
  <si>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</si>
  <si>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</si>
  <si>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</si>
  <si>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</si>
  <si>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</si>
  <si>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</si>
  <si>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</si>
  <si>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</si>
  <si>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</si>
  <si>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</si>
  <si>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</si>
  <si>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</si>
  <si>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</si>
  <si>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</si>
  <si>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</si>
  <si>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</si>
  <si>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</si>
  <si>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</si>
  <si>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</si>
  <si>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</si>
  <si>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</si>
  <si>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</si>
  <si>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</si>
  <si>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</si>
  <si>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</si>
  <si>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</si>
  <si>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</si>
  <si>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</si>
  <si>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</si>
  <si>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</si>
  <si>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</si>
  <si>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</si>
  <si>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</si>
  <si>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</si>
  <si>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</si>
  <si>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</si>
  <si>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</si>
  <si>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</si>
  <si>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</si>
  <si>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</si>
  <si>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</si>
  <si>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</si>
  <si>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</si>
  <si>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</si>
  <si>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</si>
  <si>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</si>
  <si>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</si>
  <si>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</si>
  <si>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</si>
  <si>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</si>
  <si>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</si>
  <si>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</si>
  <si>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</si>
  <si>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</si>
  <si>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</si>
  <si>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</si>
  <si>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</si>
  <si>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</si>
  <si>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</si>
  <si>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</si>
  <si>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</si>
  <si>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</si>
  <si>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</si>
  <si>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</si>
  <si>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</si>
  <si>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</si>
  <si>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</si>
  <si>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</si>
  <si>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</si>
  <si>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</si>
  <si>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</si>
  <si>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</si>
  <si>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</si>
  <si>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</si>
  <si>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</si>
  <si>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</si>
  <si>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</si>
  <si>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</si>
  <si>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</si>
  <si>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</si>
  <si>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</si>
  <si>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</si>
  <si>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</si>
  <si>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</si>
  <si>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</si>
  <si>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</si>
  <si>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</si>
  <si>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</si>
  <si>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</si>
  <si>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</si>
  <si>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</si>
  <si>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</si>
  <si>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</si>
  <si>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</si>
  <si>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</si>
  <si>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</si>
  <si>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</si>
  <si>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</si>
  <si>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</si>
  <si>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</si>
  <si>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</si>
  <si>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</si>
  <si>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</si>
  <si>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</si>
  <si>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</si>
  <si>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</si>
  <si>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</si>
  <si>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</si>
  <si>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</si>
  <si>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</si>
  <si>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</si>
  <si>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</si>
  <si>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</si>
  <si>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</si>
  <si>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</si>
  <si>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</si>
  <si>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</si>
  <si>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</si>
  <si>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</si>
  <si>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</si>
  <si>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</si>
  <si>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</si>
  <si>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</si>
  <si>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</si>
  <si>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</si>
  <si>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</si>
  <si>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</si>
  <si>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</si>
  <si>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</si>
  <si>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</si>
  <si>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</si>
  <si>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</si>
  <si>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</si>
  <si>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</si>
  <si>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</si>
  <si>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</si>
  <si>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</si>
  <si>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</si>
  <si>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</si>
  <si>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</si>
  <si>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</si>
  <si>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</si>
  <si>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</si>
  <si>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</si>
  <si>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</si>
  <si>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</si>
  <si>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</si>
  <si>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</si>
  <si>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</si>
  <si>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</si>
  <si>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</si>
  <si>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</si>
  <si>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</si>
  <si>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</si>
  <si>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</si>
  <si>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</si>
  <si>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</si>
  <si>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</si>
  <si>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</si>
  <si>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</si>
  <si>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</si>
  <si>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</si>
  <si>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</si>
  <si>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</si>
  <si>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</si>
  <si>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</si>
  <si>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</si>
  <si>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</si>
  <si>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</si>
  <si>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</si>
  <si>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</si>
  <si>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</si>
  <si>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</si>
  <si>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</si>
  <si>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</si>
  <si>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</si>
  <si>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</si>
  <si>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</si>
  <si>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</si>
  <si>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</si>
  <si>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</si>
  <si>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</si>
  <si>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</si>
  <si>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</si>
  <si>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</si>
  <si>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</si>
  <si>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</si>
  <si>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</si>
  <si>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</si>
  <si>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</si>
  <si>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</si>
  <si>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</si>
  <si>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</si>
  <si>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</si>
  <si>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</si>
  <si>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</si>
  <si>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</si>
  <si>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</si>
  <si>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</si>
  <si>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</si>
  <si>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</si>
  <si>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</si>
  <si>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</si>
  <si>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</si>
  <si>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</si>
  <si>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</si>
  <si>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</si>
  <si>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</si>
  <si>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</si>
  <si>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</si>
  <si>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</si>
  <si>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</si>
  <si>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</si>
  <si>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</si>
  <si>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</si>
  <si>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</si>
  <si>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</si>
  <si>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</si>
  <si>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</si>
  <si>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</si>
  <si>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</si>
  <si>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</si>
  <si>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</si>
  <si>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</si>
  <si>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</si>
  <si>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</si>
  <si>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</si>
  <si>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</si>
  <si>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</si>
  <si>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</si>
  <si>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</si>
  <si>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</si>
  <si>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</si>
  <si>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</si>
  <si>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</si>
  <si>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</si>
  <si>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</si>
  <si>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</si>
  <si>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</si>
  <si>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</si>
  <si>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</si>
  <si>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</si>
  <si>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</si>
  <si>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</si>
  <si>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</si>
  <si>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</si>
  <si>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</si>
  <si>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</si>
  <si>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</si>
  <si>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</si>
  <si>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</si>
  <si>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</si>
  <si>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</si>
  <si>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</si>
  <si>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</si>
  <si>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</si>
  <si>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</si>
  <si>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</si>
  <si>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</si>
  <si>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</si>
  <si>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</si>
  <si>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</si>
  <si>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</si>
  <si>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</si>
  <si>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</si>
  <si>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</si>
  <si>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</si>
  <si>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</si>
  <si>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</si>
  <si>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</si>
  <si>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</si>
  <si>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</si>
  <si>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</si>
  <si>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</si>
  <si>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</si>
  <si>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</si>
  <si>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</si>
  <si>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</si>
  <si>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</si>
  <si>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</si>
  <si>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</si>
  <si>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</si>
  <si>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</si>
  <si>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</si>
  <si>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</si>
  <si>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</si>
  <si>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</si>
  <si>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</si>
  <si>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</si>
  <si>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</si>
  <si>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</si>
  <si>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</si>
  <si>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</si>
  <si>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</si>
  <si>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</si>
  <si>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</si>
  <si>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</si>
  <si>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</si>
  <si>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</si>
  <si>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</si>
  <si>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</si>
  <si>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</si>
  <si>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</si>
  <si>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</si>
  <si>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</si>
  <si>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</si>
  <si>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</si>
  <si>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</si>
  <si>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</si>
  <si>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</si>
  <si>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</si>
  <si>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</si>
  <si>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</si>
  <si>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</si>
  <si>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</si>
  <si>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</si>
  <si>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</si>
  <si>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</si>
  <si>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</si>
  <si>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</si>
  <si>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</si>
  <si>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</si>
  <si>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</si>
  <si>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</si>
  <si>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</si>
  <si>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</si>
  <si>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</si>
  <si>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</si>
  <si>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</si>
  <si>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</si>
  <si>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</si>
  <si>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</si>
  <si>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</si>
  <si>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</si>
  <si>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</si>
  <si>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</si>
  <si>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</si>
  <si>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</si>
  <si>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</si>
  <si>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</si>
  <si>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</si>
  <si>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</si>
  <si>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</si>
  <si>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</si>
  <si>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</si>
  <si>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</si>
  <si>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</si>
  <si>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</si>
  <si>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</si>
  <si>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</si>
  <si>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</si>
  <si>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</si>
  <si>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</si>
  <si>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</si>
  <si>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</si>
  <si>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</si>
  <si>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</si>
  <si>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</si>
  <si>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</si>
  <si>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</si>
  <si>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</si>
  <si>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</si>
  <si>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</si>
  <si>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</si>
  <si>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</si>
  <si>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</si>
  <si>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</si>
  <si>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</si>
  <si>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</si>
  <si>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</si>
  <si>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</si>
  <si>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</si>
  <si>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</si>
  <si>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</si>
  <si>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</si>
  <si>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</si>
  <si>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</si>
  <si>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</si>
  <si>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</si>
  <si>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</si>
  <si>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</si>
  <si>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</si>
  <si>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</si>
  <si>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</si>
  <si>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</si>
  <si>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</si>
  <si>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</si>
  <si>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</si>
  <si>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</si>
  <si>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</si>
  <si>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</si>
  <si>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</si>
  <si>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</si>
  <si>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</si>
  <si>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</si>
  <si>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</si>
  <si>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</si>
  <si>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</si>
  <si>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</si>
  <si>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</si>
  <si>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</si>
  <si>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</si>
  <si>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</si>
  <si>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</si>
  <si>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</si>
  <si>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</si>
  <si>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</si>
  <si>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</si>
  <si>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</si>
  <si>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</si>
  <si>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</si>
  <si>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</si>
  <si>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</si>
  <si>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</si>
  <si>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</si>
  <si>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</si>
  <si>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</si>
  <si>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</si>
  <si>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</si>
  <si>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</si>
  <si>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</si>
  <si>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</si>
  <si>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</si>
  <si>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</si>
  <si>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</si>
  <si>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</si>
  <si>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</si>
  <si>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</si>
  <si>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</si>
  <si>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</si>
  <si>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</si>
  <si>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</si>
  <si>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</si>
  <si>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</si>
  <si>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</si>
  <si>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</si>
  <si>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</si>
  <si>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</si>
  <si>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</si>
  <si>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</si>
  <si>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</si>
  <si>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</si>
  <si>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</si>
  <si>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</si>
  <si>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</si>
  <si>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</si>
  <si>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</si>
  <si>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</si>
  <si>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</si>
  <si>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</si>
  <si>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</si>
  <si>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</si>
  <si>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</si>
  <si>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</si>
  <si>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</si>
  <si>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</si>
  <si>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</si>
  <si>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</si>
  <si>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</si>
  <si>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</si>
  <si>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</si>
  <si>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</si>
  <si>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</si>
  <si>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</si>
  <si>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</si>
  <si>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</si>
  <si>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</si>
  <si>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</si>
  <si>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</si>
  <si>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</si>
  <si>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</si>
  <si>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</si>
  <si>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</si>
  <si>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</si>
  <si>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</si>
  <si>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</si>
  <si>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</si>
  <si>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</si>
  <si>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</si>
  <si>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</si>
  <si>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</si>
  <si>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</si>
  <si>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</si>
  <si>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</si>
  <si>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</si>
  <si>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</si>
  <si>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</si>
  <si>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</si>
  <si>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</si>
  <si>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</si>
  <si>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</si>
  <si>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</si>
  <si>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</si>
  <si>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</si>
  <si>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</si>
  <si>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</si>
  <si>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</si>
  <si>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</si>
  <si>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</si>
  <si>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</si>
  <si>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</si>
  <si>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</si>
  <si>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</si>
  <si>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</si>
  <si>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</si>
  <si>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</si>
  <si>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</si>
  <si>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</si>
  <si>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</si>
  <si>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</si>
  <si>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</si>
  <si>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</si>
  <si>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</si>
  <si>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</si>
  <si>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</si>
  <si>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</si>
  <si>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</si>
  <si>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</si>
  <si>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</si>
  <si>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</si>
  <si>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</si>
  <si>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</si>
  <si>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</si>
  <si>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</si>
  <si>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</si>
  <si>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</si>
  <si>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</si>
  <si>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</si>
  <si>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</si>
  <si>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</si>
  <si>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</si>
  <si>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</si>
  <si>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</si>
  <si>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</si>
  <si>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</si>
  <si>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</si>
  <si>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</si>
  <si>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</si>
  <si>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</si>
  <si>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</si>
  <si>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</si>
  <si>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</si>
  <si>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</si>
  <si>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</si>
  <si>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</si>
  <si>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</si>
  <si>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</si>
  <si>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</si>
  <si>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</si>
  <si>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</si>
  <si>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</si>
  <si>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</si>
  <si>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</si>
  <si>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</si>
  <si>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</si>
  <si>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</si>
  <si>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</si>
  <si>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</si>
  <si>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</si>
  <si>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</si>
  <si>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</si>
  <si>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</si>
  <si>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</si>
  <si>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</si>
  <si>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</si>
  <si>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</si>
  <si>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</si>
  <si>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</si>
  <si>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</si>
  <si>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</si>
  <si>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</si>
  <si>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</si>
  <si>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</si>
  <si>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</si>
  <si>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</si>
  <si>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</si>
  <si>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</si>
  <si>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</si>
  <si>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</si>
  <si>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</si>
  <si>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</si>
  <si>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</si>
  <si>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</si>
  <si>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</si>
  <si>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</si>
  <si>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</si>
  <si>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</si>
  <si>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</si>
  <si>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</si>
  <si>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</si>
  <si>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</si>
  <si>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</si>
  <si>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</si>
  <si>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</si>
  <si>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</si>
  <si>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</si>
  <si>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</si>
  <si>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</si>
  <si>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</si>
  <si>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</si>
  <si>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</si>
  <si>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</si>
  <si>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</si>
  <si>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</si>
  <si>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</si>
  <si>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</si>
  <si>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</si>
  <si>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</si>
  <si>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</si>
  <si>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</si>
  <si>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</si>
  <si>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</si>
  <si>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</si>
  <si>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</si>
  <si>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</si>
  <si>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</si>
  <si>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</si>
  <si>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</si>
  <si>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</si>
  <si>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</si>
  <si>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</si>
  <si>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</si>
  <si>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</si>
  <si>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</si>
  <si>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</si>
  <si>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</si>
  <si>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</si>
  <si>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</si>
  <si>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</si>
  <si>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</si>
  <si>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</si>
  <si>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</si>
  <si>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</si>
  <si>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</si>
  <si>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</si>
  <si>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</si>
  <si>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</si>
  <si>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</si>
  <si>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</si>
  <si>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</si>
  <si>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</si>
  <si>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</si>
  <si>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</si>
  <si>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</si>
  <si>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</si>
  <si>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</si>
  <si>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</si>
  <si>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</si>
  <si>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</si>
  <si>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</si>
  <si>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</si>
  <si>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</si>
  <si>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</si>
  <si>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</si>
  <si>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</si>
  <si>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</si>
  <si>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</si>
  <si>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</si>
  <si>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</si>
  <si>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</si>
  <si>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</si>
  <si>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</si>
  <si>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</si>
  <si>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</si>
  <si>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</si>
  <si>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</si>
  <si>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</si>
  <si>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</si>
  <si>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</si>
  <si>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</si>
  <si>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</si>
  <si>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</si>
  <si>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</si>
  <si>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</si>
  <si>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</si>
  <si>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</si>
  <si>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</si>
  <si>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</si>
  <si>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</si>
  <si>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</si>
  <si>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</si>
  <si>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</si>
  <si>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</si>
  <si>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</si>
  <si>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</si>
  <si>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</si>
  <si>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</si>
  <si>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</si>
  <si>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</si>
  <si>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</si>
  <si>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</si>
  <si>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</si>
  <si>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</si>
  <si>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</si>
  <si>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</si>
  <si>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</si>
  <si>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</si>
  <si>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</si>
  <si>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</si>
  <si>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</si>
  <si>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</si>
  <si>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</si>
  <si>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</si>
  <si>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</si>
  <si>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</si>
  <si>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</si>
  <si>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</si>
  <si>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</si>
  <si>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</si>
  <si>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</si>
  <si>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</si>
  <si>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</si>
  <si>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</si>
  <si>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</si>
  <si>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</si>
  <si>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</si>
  <si>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</si>
  <si>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</si>
  <si>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</si>
  <si>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</si>
  <si>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</si>
  <si>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</si>
  <si>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</si>
  <si>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</si>
  <si>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</si>
  <si>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</si>
  <si>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</si>
  <si>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</si>
  <si>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</si>
  <si>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</si>
  <si>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</si>
  <si>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</si>
  <si>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</si>
  <si>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</si>
  <si>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</si>
  <si>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</si>
  <si>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</si>
  <si>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</si>
  <si>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</si>
  <si>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</si>
  <si>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</si>
  <si>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</si>
  <si>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</si>
  <si>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</si>
  <si>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</si>
  <si>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</si>
  <si>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</si>
  <si>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</si>
  <si>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</si>
  <si>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</si>
  <si>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</si>
  <si>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</si>
  <si>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</si>
  <si>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</si>
  <si>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</si>
  <si>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</si>
  <si>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</si>
  <si>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</si>
  <si>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</si>
  <si>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</si>
  <si>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</si>
  <si>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</si>
  <si>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</si>
  <si>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</si>
  <si>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</si>
  <si>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</si>
  <si>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</si>
  <si>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</si>
  <si>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</si>
  <si>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</si>
  <si>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</si>
  <si>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</si>
  <si>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</si>
  <si>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</si>
  <si>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</si>
  <si>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</si>
  <si>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</si>
  <si>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</si>
  <si>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</si>
  <si>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</si>
  <si>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</si>
  <si>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</si>
  <si>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</si>
  <si>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</si>
  <si>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</si>
  <si>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</si>
  <si>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</si>
  <si>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</si>
  <si>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</si>
  <si>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</si>
  <si>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</si>
  <si>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</si>
  <si>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</si>
  <si>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</si>
  <si>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</si>
  <si>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</si>
  <si>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</si>
  <si>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</si>
  <si>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</si>
  <si>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</si>
  <si>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</si>
  <si>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</si>
  <si>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</si>
  <si>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</si>
  <si>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</si>
  <si>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</si>
  <si>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</si>
  <si>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</si>
  <si>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</si>
  <si>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</si>
  <si>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</si>
  <si>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</si>
  <si>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</si>
  <si>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</si>
  <si>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</si>
  <si>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</si>
  <si>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</si>
  <si>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</si>
  <si>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</si>
  <si>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</si>
  <si>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</si>
  <si>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</si>
  <si>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</si>
  <si>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</si>
  <si>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</si>
  <si>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</si>
  <si>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</si>
  <si>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</si>
  <si>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</si>
  <si>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</si>
  <si>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</si>
  <si>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</si>
  <si>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</si>
  <si>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</si>
  <si>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</si>
  <si>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</si>
  <si>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</si>
  <si>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</si>
  <si>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</si>
  <si>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</si>
  <si>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</si>
  <si>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</si>
  <si>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</si>
  <si>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</si>
  <si>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</si>
  <si>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</si>
  <si>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</si>
  <si>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</si>
  <si>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</si>
  <si>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</si>
  <si>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</si>
  <si>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</si>
  <si>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</si>
  <si>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</si>
  <si>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</si>
  <si>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</si>
  <si>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</si>
  <si>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</si>
  <si>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</si>
  <si>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</si>
  <si>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</si>
  <si>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</si>
  <si>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</si>
  <si>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</si>
  <si>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</si>
  <si>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</si>
  <si>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</si>
  <si>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</si>
  <si>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</si>
  <si>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</si>
  <si>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</si>
  <si>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</si>
  <si>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</si>
  <si>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</si>
  <si>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</si>
  <si>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</si>
  <si>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</si>
  <si>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</si>
  <si>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</si>
  <si>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</si>
  <si>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</si>
  <si>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</si>
  <si>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</si>
  <si>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</si>
  <si>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</si>
  <si>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</si>
  <si>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</si>
  <si>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</si>
  <si>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</si>
  <si>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</si>
  <si>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</si>
  <si>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</si>
  <si>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</si>
  <si>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</si>
  <si>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</si>
  <si>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</si>
  <si>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</si>
  <si>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</si>
  <si>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</si>
  <si>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</si>
  <si>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</si>
  <si>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</si>
  <si>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</si>
  <si>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</si>
  <si>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</si>
  <si>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</si>
  <si>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</si>
  <si>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</si>
  <si>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</si>
  <si>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</si>
  <si>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</si>
  <si>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</si>
  <si>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</si>
  <si>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</si>
  <si>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</si>
  <si>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</si>
  <si>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</si>
  <si>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</si>
  <si>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</si>
  <si>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</si>
  <si>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</si>
  <si>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</si>
  <si>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</si>
  <si>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</si>
  <si>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</si>
  <si>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</si>
  <si>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</si>
  <si>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</si>
  <si>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</si>
  <si>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</si>
  <si>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</si>
  <si>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</si>
  <si>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</si>
  <si>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</si>
  <si>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</si>
  <si>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</si>
  <si>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</si>
  <si>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</si>
  <si>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</si>
  <si>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</si>
  <si>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</si>
  <si>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</si>
  <si>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</si>
  <si>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</si>
  <si>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</si>
  <si>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</si>
  <si>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</si>
  <si>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</si>
  <si>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</si>
  <si>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</si>
  <si>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</si>
  <si>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</si>
  <si>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</si>
  <si>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</si>
  <si>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</si>
  <si>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</si>
  <si>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</si>
  <si>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</si>
  <si>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</si>
  <si>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</si>
  <si>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</si>
  <si>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</si>
  <si>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</si>
  <si>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</si>
  <si>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</si>
  <si>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</si>
  <si>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</si>
  <si>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</si>
  <si>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</si>
  <si>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</si>
  <si>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</si>
  <si>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</si>
  <si>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</si>
  <si>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</si>
  <si>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</si>
  <si>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</si>
  <si>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</si>
  <si>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</si>
  <si>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</si>
  <si>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</si>
  <si>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</si>
  <si>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</si>
  <si>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</si>
  <si>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</si>
  <si>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</si>
  <si>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</si>
  <si>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</si>
  <si>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</si>
  <si>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</si>
  <si>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</si>
  <si>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</si>
  <si>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</si>
  <si>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</si>
  <si>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</si>
  <si>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</si>
  <si>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</si>
  <si>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</si>
  <si>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</si>
  <si>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</si>
  <si>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</si>
  <si>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</si>
  <si>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</si>
  <si>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</si>
  <si>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</si>
  <si>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</si>
  <si>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</si>
  <si>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</si>
  <si>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</si>
  <si>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</si>
  <si>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</si>
  <si>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</si>
  <si>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</si>
  <si>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</si>
  <si>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</si>
  <si>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</si>
  <si>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</si>
  <si>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</si>
  <si>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</si>
  <si>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</si>
  <si>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</si>
  <si>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</si>
  <si>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</si>
  <si>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</si>
  <si>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</si>
  <si>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</si>
  <si>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</si>
  <si>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</si>
  <si>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</si>
  <si>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</si>
  <si>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</si>
  <si>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</si>
  <si>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</si>
  <si>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</si>
  <si>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</si>
  <si>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</si>
  <si>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</si>
  <si>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</si>
  <si>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</si>
  <si>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</si>
  <si>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</si>
  <si>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</si>
  <si>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</si>
  <si>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</si>
  <si>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</si>
  <si>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</si>
  <si>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</si>
  <si>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</si>
  <si>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</si>
  <si>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</si>
  <si>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</si>
  <si>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</si>
  <si>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</si>
  <si>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</si>
  <si>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</si>
  <si>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</si>
  <si>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</si>
  <si>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</si>
  <si>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</si>
  <si>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</si>
  <si>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</si>
  <si>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</si>
  <si>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</si>
  <si>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</si>
  <si>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</si>
  <si>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</si>
  <si>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</si>
  <si>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</si>
  <si>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</si>
  <si>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</si>
  <si>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</si>
  <si>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</si>
  <si>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</si>
  <si>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</si>
  <si>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</si>
  <si>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</si>
  <si>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</si>
  <si>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</si>
  <si>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</si>
  <si>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</si>
  <si>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</si>
  <si>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</si>
  <si>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</si>
  <si>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</si>
  <si>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</si>
  <si>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</si>
  <si>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</si>
  <si>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</si>
  <si>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</si>
  <si>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</si>
  <si>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</si>
  <si>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</si>
  <si>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</si>
  <si>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</si>
  <si>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</si>
  <si>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</si>
  <si>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</si>
  <si>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</si>
  <si>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</si>
  <si>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</si>
  <si>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</si>
  <si>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</si>
  <si>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</si>
  <si>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</si>
  <si>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</si>
  <si>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</si>
  <si>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</si>
  <si>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</si>
  <si>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</si>
  <si>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</si>
  <si>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</si>
  <si>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</si>
  <si>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</si>
  <si>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</si>
  <si>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</si>
  <si>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</si>
  <si>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</si>
  <si>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</si>
  <si>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</si>
  <si>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</si>
  <si>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</si>
  <si>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</si>
  <si>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</si>
  <si>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</si>
  <si>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</si>
  <si>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</si>
  <si>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</si>
  <si>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</si>
  <si>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</si>
  <si>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</si>
  <si>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</si>
  <si>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</si>
  <si>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</si>
  <si>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</si>
  <si>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</si>
  <si>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</si>
  <si>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</si>
  <si>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</si>
  <si>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</si>
  <si>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</si>
  <si>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</si>
  <si>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</si>
  <si>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</si>
  <si>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</si>
  <si>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</si>
  <si>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</si>
  <si>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</si>
  <si>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</si>
  <si>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</si>
  <si>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</si>
  <si>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</si>
  <si>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</si>
  <si>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</si>
  <si>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</si>
  <si>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</si>
  <si>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</si>
  <si>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</si>
  <si>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</si>
  <si>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</si>
  <si>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</si>
  <si>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</si>
  <si>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</si>
  <si>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</si>
  <si>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</si>
  <si>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</si>
  <si>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</si>
  <si>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</si>
  <si>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</si>
  <si>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</si>
  <si>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</si>
  <si>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</si>
  <si>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</si>
  <si>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</si>
  <si>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</si>
  <si>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</si>
  <si>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</si>
  <si>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</si>
  <si>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</si>
  <si>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</si>
  <si>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</si>
  <si>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</si>
  <si>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</si>
  <si>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</si>
  <si>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</si>
  <si>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</si>
  <si>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</si>
  <si>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</si>
  <si>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</si>
  <si>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</si>
  <si>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</si>
  <si>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</si>
  <si>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</si>
  <si>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</si>
  <si>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</si>
  <si>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</si>
  <si>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</si>
  <si>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</si>
  <si>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</si>
  <si>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</si>
  <si>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</si>
  <si>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</si>
  <si>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</si>
  <si>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</si>
  <si>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</si>
  <si>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</si>
  <si>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</si>
  <si>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</si>
  <si>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</si>
  <si>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</si>
  <si>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</si>
  <si>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</si>
  <si>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</si>
  <si>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</si>
  <si>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</si>
  <si>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</si>
  <si>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</si>
  <si>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</si>
  <si>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</si>
  <si>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</si>
  <si>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</si>
  <si>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</si>
  <si>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</si>
  <si>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</si>
  <si>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</si>
  <si>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</si>
  <si>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</si>
  <si>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</si>
  <si>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</si>
  <si>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</si>
  <si>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</si>
  <si>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</si>
  <si>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</si>
  <si>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</si>
  <si>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</si>
  <si>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</si>
  <si>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</si>
  <si>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</si>
  <si>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</si>
  <si>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</si>
  <si>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</si>
  <si>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</si>
  <si>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</si>
  <si>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</si>
  <si>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</si>
  <si>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</si>
  <si>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</si>
  <si>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</si>
  <si>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</si>
  <si>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</si>
  <si>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</si>
  <si>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</si>
  <si>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</si>
  <si>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</si>
  <si>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</si>
  <si>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</si>
  <si>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</si>
  <si>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</si>
  <si>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</si>
  <si>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</si>
  <si>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</si>
  <si>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</si>
  <si>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</si>
  <si>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</si>
  <si>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</si>
  <si>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</si>
  <si>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</si>
  <si>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</si>
  <si>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</si>
  <si>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</si>
  <si>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</si>
  <si>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</si>
  <si>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</si>
  <si>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</si>
  <si>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</si>
  <si>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</si>
  <si>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</si>
  <si>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</si>
  <si>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</si>
  <si>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</si>
  <si>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</si>
  <si>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</si>
  <si>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</si>
  <si>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</si>
  <si>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</si>
  <si>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</si>
  <si>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</si>
  <si>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</si>
  <si>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</si>
  <si>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</si>
  <si>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</si>
  <si>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</si>
  <si>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</si>
  <si>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</si>
  <si>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</si>
  <si>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</si>
  <si>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</si>
  <si>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</si>
  <si>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</si>
  <si>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</si>
  <si>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</si>
  <si>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</si>
  <si>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</si>
  <si>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</si>
  <si>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</si>
  <si>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</si>
  <si>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</si>
  <si>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</si>
  <si>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</si>
  <si>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</si>
  <si>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</si>
  <si>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</si>
  <si>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</si>
  <si>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</si>
  <si>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</si>
  <si>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</si>
  <si>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</si>
  <si>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</si>
  <si>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</si>
  <si>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</si>
  <si>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</si>
  <si>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</si>
  <si>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</si>
  <si>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</si>
  <si>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</si>
  <si>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</si>
  <si>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</si>
  <si>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</si>
  <si>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</si>
  <si>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</si>
  <si>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</si>
  <si>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</si>
  <si>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</si>
  <si>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</si>
  <si>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</si>
  <si>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</si>
  <si>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</si>
  <si>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</si>
  <si>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</si>
  <si>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</si>
  <si>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</si>
  <si>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</si>
  <si>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</si>
  <si>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</si>
  <si>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</si>
  <si>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</si>
  <si>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</si>
  <si>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</si>
  <si>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</si>
  <si>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</si>
  <si>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</si>
  <si>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</si>
  <si>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</si>
  <si>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</si>
  <si>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</si>
  <si>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</si>
  <si>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</si>
  <si>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</si>
  <si>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</si>
  <si>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</si>
  <si>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</si>
  <si>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</si>
  <si>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</si>
  <si>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</si>
  <si>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</si>
  <si>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</si>
  <si>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</si>
  <si>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</si>
  <si>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</si>
  <si>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</si>
  <si>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</si>
  <si>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</si>
  <si>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</si>
  <si>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</si>
  <si>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</si>
  <si>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</si>
  <si>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</si>
  <si>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</si>
  <si>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</si>
  <si>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</si>
  <si>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</si>
  <si>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</si>
  <si>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</si>
  <si>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</si>
  <si>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</si>
  <si>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</si>
  <si>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</si>
  <si>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</si>
  <si>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</si>
  <si>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</si>
  <si>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</si>
  <si>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</si>
  <si>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</si>
  <si>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</si>
  <si>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</si>
  <si>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</si>
  <si>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</si>
  <si>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</si>
  <si>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</si>
  <si>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</si>
  <si>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</si>
  <si>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</si>
  <si>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</si>
  <si>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</si>
  <si>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</si>
  <si>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</si>
  <si>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</si>
  <si>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</si>
  <si>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</si>
  <si>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</si>
  <si>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</si>
  <si>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</si>
  <si>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</si>
  <si>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</si>
  <si>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</si>
  <si>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</si>
  <si>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</si>
  <si>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</si>
  <si>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</si>
  <si>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</si>
  <si>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</si>
  <si>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</si>
  <si>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</si>
  <si>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</si>
  <si>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</si>
  <si>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</si>
  <si>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</si>
  <si>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</si>
  <si>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</si>
  <si>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</si>
  <si>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</si>
  <si>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</si>
  <si>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</si>
  <si>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</si>
  <si>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</si>
  <si>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</si>
  <si>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</si>
  <si>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</si>
  <si>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</si>
  <si>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</si>
  <si>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</si>
  <si>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</si>
  <si>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</si>
  <si>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</si>
  <si>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</si>
  <si>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</si>
  <si>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</si>
  <si>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</si>
  <si>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</si>
  <si>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</si>
  <si>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</si>
  <si>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</si>
  <si>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</si>
  <si>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</si>
  <si>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</si>
  <si>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</si>
  <si>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</si>
  <si>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</si>
  <si>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</si>
  <si>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</si>
  <si>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</si>
  <si>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</si>
  <si>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</si>
  <si>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</si>
  <si>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</si>
  <si>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</si>
  <si>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</si>
  <si>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</si>
  <si>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</si>
  <si>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</si>
  <si>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</si>
  <si>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</si>
  <si>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</si>
  <si>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</si>
  <si>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</si>
  <si>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</si>
  <si>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</si>
  <si>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</si>
  <si>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</si>
  <si>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</si>
  <si>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</si>
  <si>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</si>
  <si>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</si>
  <si>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</si>
  <si>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</si>
  <si>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</si>
  <si>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</si>
  <si>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</si>
  <si>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</si>
  <si>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</si>
  <si>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</si>
  <si>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</si>
  <si>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</si>
  <si>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</si>
  <si>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</si>
  <si>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</si>
  <si>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</si>
  <si>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</si>
  <si>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</si>
  <si>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</si>
  <si>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</si>
  <si>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</si>
  <si>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</si>
  <si>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</si>
  <si>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</si>
  <si>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</si>
  <si>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</si>
  <si>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</si>
  <si>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</si>
  <si>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</si>
  <si>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</si>
  <si>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</si>
  <si>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</si>
  <si>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</si>
  <si>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</si>
  <si>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</si>
  <si>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</si>
  <si>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</si>
  <si>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</si>
  <si>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</si>
  <si>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</si>
  <si>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</si>
  <si>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</si>
  <si>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</si>
  <si>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</si>
  <si>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</si>
  <si>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</si>
  <si>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</si>
  <si>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</si>
  <si>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</si>
  <si>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</si>
  <si>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</si>
  <si>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</si>
  <si>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</si>
  <si>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</si>
  <si>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</si>
  <si>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</si>
  <si>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</si>
  <si>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</si>
  <si>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</si>
  <si>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</si>
  <si>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</si>
  <si>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</si>
  <si>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</si>
  <si>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</si>
  <si>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</si>
  <si>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</si>
  <si>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</si>
  <si>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</si>
  <si>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</si>
  <si>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</si>
  <si>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</si>
  <si>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</si>
  <si>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</si>
  <si>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</si>
  <si>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</si>
  <si>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</si>
  <si>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</si>
  <si>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</si>
  <si>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</si>
  <si>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</si>
  <si>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</si>
  <si>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</si>
  <si>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</si>
  <si>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</si>
  <si>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</si>
  <si>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</si>
  <si>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</si>
  <si>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</si>
  <si>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</si>
  <si>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</si>
  <si>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</si>
  <si>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</si>
  <si>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</si>
  <si>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</si>
  <si>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</si>
  <si>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</si>
  <si>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</si>
  <si>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</si>
  <si>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</si>
  <si>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</si>
  <si>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</si>
  <si>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</si>
  <si>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</si>
  <si>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</si>
  <si>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</si>
  <si>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</si>
  <si>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</si>
  <si>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</si>
  <si>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</si>
  <si>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</si>
  <si>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</si>
  <si>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</si>
  <si>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</si>
  <si>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</si>
  <si>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</si>
  <si>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</si>
  <si>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</si>
  <si>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</si>
  <si>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</si>
  <si>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</si>
  <si>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</si>
  <si>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</si>
  <si>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</si>
  <si>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</si>
  <si>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</si>
  <si>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</si>
  <si>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</si>
  <si>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</si>
  <si>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</si>
  <si>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</si>
  <si>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</si>
  <si>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</si>
  <si>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</si>
  <si>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</si>
  <si>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</si>
  <si>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</si>
  <si>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</si>
  <si>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</si>
  <si>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</si>
  <si>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</si>
  <si>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</si>
  <si>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</si>
  <si>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</si>
  <si>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</si>
  <si>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</si>
  <si>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</si>
  <si>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</si>
  <si>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</si>
  <si>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</si>
  <si>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</si>
  <si>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</si>
  <si>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</si>
  <si>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</si>
  <si>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</si>
  <si>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</si>
  <si>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</si>
  <si>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</si>
  <si>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</si>
  <si>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</si>
  <si>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</si>
  <si>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</si>
  <si>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</si>
  <si>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</si>
  <si>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</si>
  <si>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</si>
  <si>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</si>
  <si>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</si>
  <si>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</si>
  <si>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</si>
  <si>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</si>
  <si>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</si>
  <si>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</si>
  <si>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</si>
  <si>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</si>
  <si>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</si>
  <si>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</si>
  <si>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</si>
  <si>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</si>
  <si>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</si>
  <si>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</si>
  <si>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</si>
  <si>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</si>
  <si>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</si>
  <si>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</si>
  <si>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</si>
  <si>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</si>
  <si>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</si>
  <si>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</si>
  <si>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</si>
  <si>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</si>
  <si>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</si>
  <si>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</si>
  <si>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</si>
  <si>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</si>
  <si>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</si>
  <si>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</si>
  <si>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</si>
  <si>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</si>
  <si>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</si>
  <si>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</si>
  <si>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</si>
  <si>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</si>
  <si>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</si>
  <si>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</si>
  <si>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</si>
  <si>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</si>
  <si>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</si>
  <si>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</si>
  <si>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</si>
  <si>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</si>
  <si>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</si>
  <si>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</si>
  <si>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</si>
  <si>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</si>
  <si>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</si>
  <si>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</si>
  <si>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</si>
  <si>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</si>
  <si>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</si>
  <si>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</si>
  <si>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</si>
  <si>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</si>
  <si>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</si>
  <si>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</si>
  <si>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</si>
  <si>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</si>
  <si>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</si>
  <si>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</si>
  <si>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</si>
  <si>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</si>
  <si>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</si>
  <si>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</si>
  <si>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</si>
  <si>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</si>
  <si>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</si>
  <si>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</si>
  <si>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</si>
  <si>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</si>
  <si>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</si>
  <si>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</si>
  <si>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</si>
  <si>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</si>
  <si>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</si>
  <si>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</si>
  <si>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</si>
  <si>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</si>
  <si>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</si>
  <si>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</si>
  <si>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</si>
  <si>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</si>
  <si>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</si>
  <si>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</si>
  <si>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</si>
  <si>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</si>
  <si>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</si>
  <si>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</si>
  <si>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</si>
  <si>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</si>
  <si>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</si>
  <si>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</si>
  <si>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</si>
  <si>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</si>
  <si>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</si>
  <si>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</si>
  <si>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</si>
  <si>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</si>
  <si>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</si>
  <si>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</si>
  <si>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</si>
  <si>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</si>
  <si>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</si>
  <si>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</si>
  <si>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</si>
  <si>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</si>
  <si>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</si>
  <si>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</si>
  <si>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</si>
  <si>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</si>
  <si>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</si>
  <si>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</si>
  <si>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</si>
  <si>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</si>
  <si>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</si>
  <si>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</si>
  <si>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</si>
  <si>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</si>
  <si>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</si>
  <si>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</si>
  <si>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</si>
  <si>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</si>
  <si>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</si>
  <si>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</si>
  <si>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</si>
  <si>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</si>
  <si>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</si>
  <si>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</si>
  <si>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</si>
  <si>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</si>
  <si>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</si>
  <si>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</si>
  <si>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</si>
  <si>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</si>
  <si>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</si>
  <si>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</si>
  <si>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</si>
  <si>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</si>
  <si>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</si>
  <si>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</si>
  <si>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</si>
  <si>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</si>
  <si>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</si>
  <si>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</si>
  <si>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</si>
  <si>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</si>
  <si>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</si>
  <si>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</si>
  <si>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</si>
  <si>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</si>
  <si>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</si>
  <si>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</si>
  <si>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</si>
  <si>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</si>
  <si>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</si>
  <si>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</si>
  <si>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</si>
  <si>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</si>
  <si>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</si>
  <si>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</si>
  <si>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</si>
  <si>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</si>
  <si>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</si>
  <si>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</si>
  <si>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</si>
  <si>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</si>
  <si>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</si>
  <si>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</si>
  <si>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</si>
  <si>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</si>
  <si>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</si>
  <si>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</si>
  <si>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</si>
  <si>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</si>
  <si>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</si>
  <si>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</si>
  <si>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</si>
  <si>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</si>
  <si>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</si>
  <si>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</si>
  <si>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</si>
  <si>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</si>
  <si>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</si>
  <si>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</si>
  <si>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</si>
  <si>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</si>
  <si>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</si>
  <si>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</si>
  <si>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</si>
  <si>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</si>
  <si>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</si>
  <si>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</si>
  <si>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</si>
  <si>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</si>
  <si>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</si>
  <si>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</si>
  <si>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</si>
  <si>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</si>
  <si>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</si>
  <si>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</si>
  <si>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</si>
  <si>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</si>
  <si>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</si>
  <si>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</si>
  <si>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</si>
  <si>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</si>
  <si>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</si>
  <si>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</si>
  <si>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</si>
  <si>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</si>
  <si>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</si>
  <si>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</si>
  <si>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</si>
  <si>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</si>
  <si>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</si>
  <si>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</si>
  <si>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</si>
  <si>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</si>
  <si>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</si>
  <si>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</si>
  <si>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</si>
  <si>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</si>
  <si>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</si>
  <si>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</si>
  <si>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</si>
  <si>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</si>
  <si>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</si>
  <si>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</si>
  <si>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</si>
  <si>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</si>
  <si>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</si>
  <si>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</si>
  <si>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</si>
  <si>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</si>
  <si>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</si>
  <si>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</si>
  <si>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</si>
  <si>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</si>
  <si>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</si>
  <si>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</si>
  <si>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</si>
  <si>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</si>
  <si>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</si>
  <si>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</si>
  <si>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</si>
  <si>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</si>
  <si>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</si>
  <si>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</si>
  <si>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</si>
  <si>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</si>
  <si>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</si>
  <si>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</si>
  <si>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</si>
  <si>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</si>
  <si>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</si>
  <si>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</si>
  <si>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</si>
  <si>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</si>
  <si>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</si>
  <si>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</si>
  <si>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</si>
  <si>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</si>
  <si>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</si>
  <si>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</si>
  <si>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</si>
  <si>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</si>
  <si>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</si>
  <si>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</si>
  <si>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</si>
  <si>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</si>
  <si>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</si>
  <si>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</si>
  <si>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</si>
  <si>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</si>
  <si>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</si>
  <si>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</si>
  <si>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</si>
  <si>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</si>
  <si>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</si>
  <si>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</si>
  <si>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</si>
  <si>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</si>
  <si>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</si>
  <si>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</si>
  <si>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</si>
  <si>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</si>
  <si>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</si>
  <si>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</si>
  <si>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</si>
  <si>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</si>
  <si>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</si>
  <si>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</si>
  <si>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</si>
  <si>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</si>
  <si>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</si>
  <si>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</si>
  <si>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</si>
  <si>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</si>
  <si>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</si>
  <si>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</si>
  <si>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</si>
  <si>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</si>
  <si>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</si>
  <si>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</si>
  <si>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</si>
  <si>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</si>
  <si>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</si>
  <si>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</si>
  <si>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</si>
  <si>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</si>
  <si>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</si>
  <si>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</si>
  <si>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</si>
  <si>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</si>
  <si>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</si>
  <si>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</si>
  <si>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</si>
  <si>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</si>
  <si>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</si>
  <si>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</si>
  <si>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</si>
  <si>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</si>
  <si>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</si>
  <si>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</si>
  <si>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</si>
  <si>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</si>
  <si>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</si>
  <si>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</si>
  <si>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</si>
  <si>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</si>
  <si>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</si>
  <si>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</si>
  <si>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</si>
  <si>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</si>
  <si>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</si>
  <si>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</si>
  <si>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</si>
  <si>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</si>
  <si>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</si>
  <si>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</si>
  <si>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</si>
  <si>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</si>
  <si>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</si>
  <si>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</si>
  <si>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</si>
  <si>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</si>
  <si>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</si>
  <si>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</si>
  <si>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</si>
  <si>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</si>
  <si>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</si>
  <si>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</si>
  <si>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</si>
  <si>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</si>
  <si>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</si>
  <si>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</si>
  <si>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</si>
  <si>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</si>
  <si>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</si>
  <si>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</si>
  <si>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</si>
  <si>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</si>
  <si>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</si>
  <si>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</si>
  <si>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</si>
  <si>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</si>
  <si>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</si>
  <si>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</si>
  <si>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</si>
  <si>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</si>
  <si>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</si>
  <si>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</si>
  <si>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</si>
  <si>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</si>
  <si>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</si>
  <si>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</si>
  <si>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</si>
  <si>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</si>
  <si>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</si>
  <si>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</si>
  <si>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</si>
  <si>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</si>
  <si>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</si>
  <si>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</si>
  <si>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</si>
  <si>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</si>
  <si>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</si>
  <si>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</si>
  <si>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</si>
  <si>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</si>
  <si>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</si>
  <si>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</si>
  <si>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</si>
  <si>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</si>
  <si>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</si>
  <si>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</si>
  <si>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</si>
  <si>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</si>
  <si>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</si>
  <si>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</si>
  <si>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</si>
  <si>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</si>
  <si>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</si>
  <si>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</si>
  <si>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</si>
  <si>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</si>
  <si>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</si>
  <si>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</si>
  <si>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</si>
  <si>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</si>
  <si>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</si>
  <si>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</si>
  <si>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</si>
  <si>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</si>
  <si>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</si>
  <si>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</si>
  <si>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</si>
  <si>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</si>
  <si>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</si>
  <si>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</si>
  <si>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</si>
  <si>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</si>
  <si>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</si>
  <si>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</si>
  <si>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</si>
  <si>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</si>
  <si>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</si>
  <si>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</si>
  <si>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</si>
  <si>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</si>
  <si>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</si>
  <si>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</si>
  <si>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</si>
  <si>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</si>
  <si>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</si>
  <si>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</si>
  <si>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</si>
  <si>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</si>
  <si>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</si>
  <si>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</si>
  <si>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</si>
  <si>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</si>
  <si>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</si>
  <si>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</si>
  <si>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</si>
  <si>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</si>
  <si>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</si>
  <si>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</si>
  <si>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</si>
  <si>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</si>
  <si>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</si>
  <si>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</si>
  <si>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</si>
  <si>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</si>
  <si>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</si>
  <si>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</si>
  <si>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</si>
  <si>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</si>
  <si>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</si>
  <si>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</si>
  <si>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</si>
  <si>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</si>
  <si>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</si>
  <si>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</si>
  <si>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</si>
  <si>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</si>
  <si>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</si>
  <si>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</si>
  <si>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</si>
  <si>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</si>
  <si>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</si>
  <si>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</si>
  <si>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</si>
  <si>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</si>
  <si>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</si>
  <si>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</si>
  <si>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</si>
  <si>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</si>
  <si>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</si>
  <si>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</si>
  <si>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</si>
  <si>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</si>
  <si>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</si>
  <si>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</si>
  <si>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</si>
  <si>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</si>
  <si>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</si>
  <si>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</si>
  <si>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</si>
  <si>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</si>
  <si>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</si>
  <si>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</si>
  <si>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</si>
  <si>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</si>
  <si>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</si>
  <si>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</si>
  <si>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</si>
  <si>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</si>
  <si>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</si>
  <si>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</si>
  <si>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</si>
  <si>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</si>
  <si>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</si>
  <si>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</si>
  <si>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</si>
  <si>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</si>
  <si>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</si>
  <si>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</si>
  <si>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</si>
  <si>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</si>
  <si>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</si>
  <si>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</si>
  <si>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</si>
  <si>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</si>
  <si>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</si>
  <si>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</si>
  <si>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</si>
  <si>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</si>
  <si>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</si>
  <si>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</si>
  <si>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</si>
  <si>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</si>
  <si>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</si>
  <si>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</si>
  <si>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</si>
  <si>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</si>
  <si>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</si>
  <si>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</si>
  <si>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</si>
  <si>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</si>
  <si>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</si>
  <si>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</si>
  <si>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</si>
  <si>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</si>
  <si>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</si>
  <si>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</si>
  <si>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</si>
  <si>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</si>
  <si>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</si>
  <si>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</si>
  <si>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</si>
  <si>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</si>
  <si>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</si>
  <si>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</si>
  <si>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</si>
  <si>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</si>
  <si>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</si>
  <si>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</si>
  <si>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</si>
  <si>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</si>
  <si>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</si>
  <si>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</si>
  <si>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</si>
  <si>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</si>
  <si>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</si>
  <si>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</si>
  <si>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</si>
  <si>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</si>
  <si>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</si>
  <si>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</si>
  <si>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</si>
  <si>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</si>
  <si>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</si>
  <si>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</si>
  <si>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</si>
  <si>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</si>
  <si>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</si>
  <si>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</si>
  <si>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</si>
  <si>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</si>
  <si>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</si>
  <si>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</si>
  <si>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</si>
  <si>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</si>
  <si>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</si>
  <si>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</si>
  <si>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</si>
  <si>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</si>
  <si>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</si>
  <si>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</si>
  <si>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</si>
  <si>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</si>
  <si>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</si>
  <si>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</si>
  <si>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</si>
  <si>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</si>
  <si>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</si>
  <si>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</si>
  <si>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</si>
  <si>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</si>
  <si>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</si>
  <si>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</si>
  <si>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</si>
  <si>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</si>
  <si>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</si>
  <si>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</si>
  <si>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</si>
  <si>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</si>
  <si>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</si>
  <si>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</si>
  <si>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</si>
  <si>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</si>
  <si>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</si>
  <si>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</si>
  <si>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</si>
  <si>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</si>
  <si>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</si>
  <si>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</si>
  <si>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</si>
  <si>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</si>
  <si>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</si>
  <si>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</si>
  <si>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</si>
  <si>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</si>
  <si>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</si>
  <si>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</si>
  <si>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</si>
  <si>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</si>
  <si>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</si>
  <si>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</si>
  <si>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</si>
  <si>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</si>
  <si>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</si>
  <si>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</si>
  <si>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</si>
  <si>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</si>
  <si>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</si>
  <si>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</si>
  <si>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</si>
  <si>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</si>
  <si>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</si>
  <si>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</si>
  <si>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</si>
  <si>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</si>
  <si>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</si>
  <si>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</si>
  <si>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</si>
  <si>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</si>
  <si>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</si>
  <si>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</si>
  <si>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</si>
  <si>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</si>
  <si>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</si>
  <si>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</si>
  <si>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</si>
  <si>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</si>
  <si>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</si>
  <si>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</si>
  <si>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</si>
  <si>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</si>
  <si>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</si>
  <si>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</si>
  <si>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</si>
  <si>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</si>
  <si>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</si>
  <si>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</si>
  <si>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</si>
  <si>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</si>
  <si>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</si>
  <si>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</si>
  <si>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</si>
  <si>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</si>
  <si>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</si>
  <si>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</si>
  <si>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</si>
  <si>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</si>
  <si>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</si>
  <si>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</si>
  <si>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</si>
  <si>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</si>
  <si>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</si>
  <si>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</si>
  <si>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</si>
  <si>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</si>
  <si>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</si>
  <si>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</si>
  <si>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</si>
  <si>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</si>
  <si>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</si>
  <si>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</si>
  <si>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</si>
  <si>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</si>
  <si>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</si>
  <si>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</si>
  <si>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</si>
  <si>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</si>
  <si>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</si>
  <si>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</si>
  <si>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</si>
  <si>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</si>
  <si>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</si>
  <si>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</si>
  <si>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</si>
  <si>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</si>
  <si>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</si>
  <si>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</si>
  <si>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</si>
  <si>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</si>
  <si>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</si>
  <si>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</si>
  <si>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</si>
  <si>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</si>
  <si>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</si>
  <si>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</si>
  <si>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</si>
  <si>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</si>
  <si>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</si>
  <si>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</si>
  <si>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</si>
  <si>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</si>
  <si>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</si>
  <si>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</si>
  <si>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</si>
  <si>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</si>
  <si>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</si>
  <si>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</si>
  <si>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</si>
  <si>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</si>
  <si>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</si>
  <si>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</si>
  <si>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</si>
  <si>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</si>
  <si>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</si>
  <si>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</si>
  <si>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</si>
  <si>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</si>
  <si>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</si>
  <si>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</si>
  <si>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</si>
  <si>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</si>
  <si>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</si>
  <si>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</si>
  <si>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</si>
  <si>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</si>
  <si>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</si>
  <si>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</si>
  <si>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</si>
  <si>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</si>
  <si>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</si>
  <si>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</si>
  <si>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</si>
  <si>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</si>
  <si>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</si>
  <si>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</si>
  <si>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</si>
  <si>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</si>
  <si>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</si>
  <si>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</si>
  <si>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</si>
  <si>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</si>
  <si>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</si>
  <si>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</si>
  <si>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</si>
  <si>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</si>
  <si>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</si>
  <si>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</si>
  <si>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</si>
  <si>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</si>
  <si>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</si>
  <si>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</si>
  <si>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</si>
  <si>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</si>
  <si>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</si>
  <si>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</si>
  <si>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</si>
  <si>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</si>
  <si>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</si>
  <si>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</si>
  <si>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</si>
  <si>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</si>
  <si>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</si>
  <si>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</si>
  <si>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</si>
  <si>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</si>
  <si>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</si>
  <si>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</si>
  <si>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</si>
  <si>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</si>
  <si>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</si>
  <si>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</si>
  <si>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</si>
  <si>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</si>
  <si>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</si>
  <si>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</si>
  <si>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</si>
  <si>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</si>
  <si>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</si>
  <si>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</si>
  <si>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</si>
  <si>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</si>
  <si>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</si>
  <si>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</si>
  <si>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</si>
  <si>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</si>
  <si>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</si>
  <si>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</si>
  <si>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</si>
  <si>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</si>
  <si>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</si>
  <si>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</si>
  <si>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</si>
  <si>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</si>
  <si>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</si>
  <si>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</si>
  <si>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</si>
  <si>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</si>
  <si>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</si>
  <si>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</si>
  <si>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</si>
  <si>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</si>
  <si>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</si>
  <si>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</si>
  <si>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</si>
  <si>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</si>
  <si>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</si>
  <si>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</si>
  <si>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</si>
  <si>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</si>
  <si>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</si>
  <si>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</si>
  <si>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</si>
  <si>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</si>
  <si>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</si>
  <si>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</si>
  <si>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</si>
  <si>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</si>
  <si>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</si>
  <si>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</si>
  <si>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</si>
  <si>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</si>
  <si>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</si>
  <si>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</si>
  <si>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</si>
  <si>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</si>
  <si>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</si>
  <si>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</si>
  <si>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</si>
  <si>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</si>
  <si>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</si>
  <si>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</si>
  <si>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</si>
  <si>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</si>
  <si>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</si>
  <si>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</si>
  <si>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</si>
  <si>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</si>
  <si>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</si>
  <si>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</si>
  <si>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</si>
  <si>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</si>
  <si>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</si>
  <si>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</si>
  <si>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</si>
  <si>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</si>
  <si>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</si>
  <si>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</si>
  <si>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</si>
  <si>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</si>
  <si>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</si>
  <si>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</si>
  <si>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</si>
  <si>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</si>
  <si>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</si>
  <si>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</si>
  <si>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</si>
  <si>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</si>
  <si>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</si>
  <si>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</si>
  <si>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</si>
  <si>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</si>
  <si>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</si>
  <si>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</si>
  <si>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</si>
  <si>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</si>
  <si>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</si>
  <si>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</si>
  <si>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</si>
  <si>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</si>
  <si>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</si>
  <si>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</si>
  <si>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</si>
  <si>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</si>
  <si>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</si>
  <si>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</si>
  <si>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</si>
  <si>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</si>
  <si>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</si>
  <si>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</si>
  <si>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</si>
  <si>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</si>
  <si>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</si>
  <si>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</si>
  <si>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</si>
  <si>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</si>
  <si>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</si>
  <si>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</si>
  <si>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</si>
  <si>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</si>
  <si>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</si>
  <si>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</si>
  <si>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</si>
  <si>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</si>
  <si>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</si>
  <si>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</si>
  <si>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</si>
  <si>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</si>
  <si>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</si>
  <si>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</si>
  <si>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</si>
  <si>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</si>
  <si>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</si>
  <si>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</si>
  <si>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</si>
  <si>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</si>
  <si>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</si>
  <si>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</si>
  <si>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</si>
  <si>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</si>
  <si>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</si>
  <si>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</si>
  <si>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</si>
  <si>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</si>
  <si>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</si>
  <si>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</si>
  <si>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</si>
  <si>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</si>
  <si>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</si>
  <si>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</si>
  <si>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</si>
  <si>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</si>
  <si>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</si>
  <si>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</si>
  <si>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</si>
  <si>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</si>
  <si>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</si>
  <si>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</si>
  <si>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</si>
  <si>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</si>
  <si>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</si>
  <si>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</si>
  <si>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</si>
  <si>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</si>
  <si>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</si>
  <si>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</si>
  <si>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</si>
  <si>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</si>
  <si>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</si>
  <si>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</si>
  <si>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</si>
  <si>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</si>
  <si>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</si>
  <si>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</si>
  <si>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</si>
  <si>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</si>
  <si>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</si>
  <si>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</si>
  <si>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</si>
  <si>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</si>
  <si>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</si>
  <si>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</si>
  <si>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</si>
  <si>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</si>
  <si>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</si>
  <si>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</si>
  <si>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</si>
  <si>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</si>
  <si>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</si>
  <si>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</si>
  <si>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</si>
  <si>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</si>
  <si>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</si>
  <si>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</si>
  <si>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</si>
  <si>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</si>
  <si>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</si>
  <si>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</si>
  <si>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</si>
  <si>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</si>
  <si>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</si>
  <si>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</si>
  <si>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</si>
  <si>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</si>
  <si>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</si>
  <si>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</si>
  <si>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</si>
  <si>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</si>
  <si>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</si>
  <si>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</si>
  <si>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</si>
  <si>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</si>
  <si>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</si>
  <si>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</si>
  <si>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</si>
  <si>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</si>
  <si>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</si>
  <si>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</si>
  <si>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</si>
  <si>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</si>
  <si>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</si>
  <si>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</si>
  <si>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</si>
  <si>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</si>
  <si>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</si>
  <si>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</si>
  <si>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</si>
  <si>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</si>
  <si>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</si>
  <si>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</si>
  <si>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</si>
  <si>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</si>
  <si>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</si>
  <si>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</si>
  <si>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</si>
  <si>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</si>
  <si>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</si>
  <si>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</si>
  <si>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</si>
  <si>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</si>
  <si>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</si>
  <si>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</si>
  <si>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</si>
  <si>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</si>
  <si>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</si>
  <si>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</si>
  <si>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</si>
  <si>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</si>
  <si>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</si>
  <si>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</si>
  <si>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</si>
  <si>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</si>
  <si>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</si>
  <si>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</si>
  <si>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</si>
  <si>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</si>
  <si>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</si>
  <si>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</si>
  <si>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</si>
  <si>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</si>
  <si>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</si>
  <si>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</si>
  <si>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</si>
  <si>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</si>
  <si>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</si>
  <si>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</si>
  <si>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</si>
  <si>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</si>
  <si>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</si>
  <si>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</si>
  <si>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</si>
  <si>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</si>
  <si>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</si>
  <si>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</si>
  <si>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</si>
  <si>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</si>
  <si>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</si>
  <si>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</si>
  <si>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</si>
  <si>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</si>
  <si>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</si>
  <si>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</si>
  <si>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</si>
  <si>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</si>
  <si>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</si>
  <si>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</si>
  <si>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</si>
  <si>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</si>
  <si>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</si>
  <si>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</si>
  <si>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</si>
  <si>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</si>
  <si>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</si>
  <si>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</si>
  <si>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</si>
  <si>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</si>
  <si>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</si>
  <si>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</si>
  <si>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</si>
  <si>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</si>
  <si>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</si>
  <si>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</si>
  <si>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</si>
  <si>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</si>
  <si>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</si>
  <si>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</si>
  <si>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</si>
  <si>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</si>
  <si>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</si>
  <si>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</si>
  <si>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</si>
  <si>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</si>
  <si>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</si>
  <si>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</si>
  <si>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</si>
  <si>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</si>
  <si>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</si>
  <si>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</si>
  <si>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</si>
  <si>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</si>
  <si>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</si>
  <si>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</si>
  <si>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</si>
  <si>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</si>
  <si>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</si>
  <si>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</si>
  <si>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</si>
  <si>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</si>
  <si>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</si>
  <si>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</si>
  <si>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</si>
  <si>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</si>
  <si>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</si>
  <si>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</si>
  <si>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</si>
  <si>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</si>
  <si>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</si>
  <si>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</si>
  <si>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</si>
  <si>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</si>
  <si>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</si>
  <si>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</si>
  <si>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</si>
  <si>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</si>
  <si>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</si>
  <si>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</si>
  <si>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</si>
  <si>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</si>
  <si>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</si>
  <si>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</si>
  <si>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</si>
  <si>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</si>
  <si>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</si>
  <si>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</si>
  <si>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</si>
  <si>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</si>
  <si>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</si>
  <si>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</si>
  <si>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</si>
  <si>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</si>
  <si>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</si>
  <si>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</si>
  <si>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</si>
  <si>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</si>
  <si>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</si>
  <si>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</si>
  <si>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</si>
  <si>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</si>
  <si>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</si>
  <si>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</si>
  <si>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</si>
  <si>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</si>
  <si>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</si>
  <si>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</si>
  <si>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</si>
  <si>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</si>
  <si>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</si>
  <si>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</si>
  <si>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</si>
  <si>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</si>
  <si>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</si>
  <si>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</si>
  <si>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</si>
  <si>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</si>
  <si>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</si>
  <si>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</si>
  <si>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</si>
  <si>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</si>
  <si>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</si>
  <si>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</si>
  <si>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</si>
  <si>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</si>
  <si>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</si>
  <si>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</si>
  <si>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</si>
  <si>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</si>
  <si>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</si>
  <si>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</si>
  <si>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</si>
  <si>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</si>
  <si>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</si>
  <si>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</si>
  <si>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</si>
  <si>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</si>
  <si>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</si>
  <si>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</si>
  <si>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</si>
  <si>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</si>
  <si>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</si>
  <si>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</si>
  <si>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</si>
  <si>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</si>
  <si>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</si>
  <si>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</si>
  <si>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</si>
  <si>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</si>
  <si>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</si>
  <si>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</si>
  <si>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</si>
  <si>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</si>
  <si>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</si>
  <si>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</si>
  <si>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</si>
  <si>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</si>
  <si>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</si>
  <si>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</si>
  <si>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</si>
  <si>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</si>
  <si>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</si>
  <si>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</si>
  <si>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</si>
  <si>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</si>
  <si>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</si>
  <si>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</si>
  <si>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</si>
  <si>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</si>
  <si>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</si>
  <si>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</si>
  <si>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</si>
  <si>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</si>
  <si>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</si>
  <si>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</si>
  <si>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</si>
  <si>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</si>
  <si>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</si>
  <si>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</si>
  <si>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</si>
  <si>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</si>
  <si>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</si>
  <si>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</si>
  <si>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</si>
  <si>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</si>
  <si>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</si>
  <si>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</si>
  <si>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</si>
  <si>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</si>
  <si>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</si>
  <si>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</si>
  <si>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</si>
  <si>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</si>
  <si>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</si>
  <si>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</si>
  <si>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</si>
  <si>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</si>
  <si>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</si>
  <si>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</si>
  <si>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</si>
  <si>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</si>
  <si>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</si>
  <si>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</si>
  <si>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</si>
  <si>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</si>
  <si>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</si>
  <si>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</si>
  <si>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</si>
  <si>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</si>
  <si>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</si>
  <si>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</si>
  <si>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</si>
  <si>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</si>
  <si>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</si>
  <si>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</si>
  <si>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</si>
  <si>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</si>
  <si>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</si>
  <si>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</si>
  <si>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</si>
  <si>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</si>
  <si>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</si>
  <si>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</si>
  <si>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</si>
  <si>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</si>
  <si>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</si>
  <si>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</si>
  <si>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</si>
  <si>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</si>
  <si>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</si>
  <si>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</si>
  <si>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</si>
  <si>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</si>
  <si>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</si>
  <si>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</si>
  <si>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</si>
  <si>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</si>
  <si>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</si>
  <si>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</si>
  <si>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</si>
  <si>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</si>
  <si>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</si>
  <si>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</si>
  <si>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</si>
  <si>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</si>
  <si>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</si>
  <si>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</si>
  <si>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</si>
  <si>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</si>
  <si>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</si>
  <si>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</si>
  <si>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</si>
  <si>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</si>
  <si>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</si>
  <si>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</si>
  <si>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</si>
  <si>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</si>
  <si>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</si>
  <si>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</si>
  <si>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</si>
  <si>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</si>
  <si>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</si>
  <si>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</si>
  <si>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</si>
  <si>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</si>
  <si>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</si>
  <si>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</si>
  <si>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</si>
  <si>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</si>
  <si>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</si>
  <si>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</si>
  <si>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</si>
  <si>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</si>
  <si>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</si>
  <si>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</si>
  <si>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</si>
  <si>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</si>
  <si>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</si>
  <si>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</si>
  <si>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</si>
  <si>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</si>
  <si>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</si>
  <si>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</si>
  <si>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</si>
  <si>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</si>
  <si>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</si>
  <si>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</si>
  <si>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</si>
  <si>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</si>
  <si>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</si>
  <si>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</si>
  <si>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</si>
  <si>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</si>
  <si>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</si>
  <si>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</si>
  <si>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</si>
  <si>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</si>
  <si>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</si>
  <si>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</si>
  <si>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</si>
  <si>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</si>
  <si>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</si>
  <si>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</si>
  <si>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</si>
  <si>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</si>
  <si>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</si>
  <si>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</si>
  <si>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</si>
  <si>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</si>
  <si>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</si>
  <si>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</si>
  <si>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</si>
  <si>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</si>
  <si>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</si>
  <si>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</si>
  <si>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</si>
  <si>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</si>
  <si>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</si>
  <si>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</si>
  <si>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</si>
  <si>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</si>
  <si>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</si>
  <si>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</si>
  <si>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</si>
  <si>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</si>
  <si>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</si>
  <si>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</si>
  <si>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</si>
  <si>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</si>
  <si>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</si>
  <si>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</si>
  <si>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</si>
  <si>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</si>
  <si>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</si>
  <si>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</si>
  <si>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</si>
  <si>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</si>
  <si>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</si>
  <si>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</si>
  <si>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</si>
  <si>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</si>
  <si>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</si>
  <si>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</si>
  <si>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</si>
  <si>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</si>
  <si>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</si>
  <si>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</si>
  <si>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</si>
  <si>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</si>
  <si>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</si>
  <si>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</si>
  <si>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</si>
  <si>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</si>
  <si>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</si>
  <si>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</si>
  <si>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</si>
  <si>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</si>
  <si>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</si>
  <si>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</si>
  <si>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</si>
  <si>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</si>
  <si>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</si>
  <si>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</si>
  <si>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</si>
  <si>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</si>
  <si>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</si>
  <si>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</si>
  <si>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</si>
  <si>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</si>
  <si>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</si>
  <si>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</si>
  <si>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</si>
  <si>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</si>
  <si>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</si>
  <si>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</si>
  <si>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</si>
  <si>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</si>
  <si>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</si>
  <si>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</si>
  <si>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</si>
  <si>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</si>
  <si>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</si>
  <si>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</si>
  <si>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</si>
  <si>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</si>
  <si>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</si>
  <si>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</si>
  <si>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</si>
  <si>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</si>
  <si>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</si>
  <si>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</si>
  <si>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</si>
  <si>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</si>
  <si>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</si>
  <si>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</si>
  <si>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</si>
  <si>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</si>
  <si>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</si>
  <si>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</si>
  <si>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</si>
  <si>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</si>
  <si>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</si>
  <si>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</si>
  <si>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</si>
  <si>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</si>
  <si>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</si>
  <si>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</si>
  <si>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</si>
  <si>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</si>
  <si>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</si>
  <si>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</si>
  <si>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</si>
  <si>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</si>
  <si>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</si>
  <si>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</si>
  <si>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</si>
  <si>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</si>
  <si>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</si>
  <si>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</si>
  <si>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</si>
  <si>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</si>
  <si>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</si>
  <si>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</si>
  <si>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</si>
  <si>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</si>
  <si>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</si>
  <si>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</si>
  <si>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</si>
  <si>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</si>
  <si>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</si>
  <si>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</si>
  <si>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</si>
  <si>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</si>
  <si>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</si>
  <si>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</si>
  <si>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</si>
  <si>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</si>
  <si>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</si>
  <si>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</si>
  <si>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</si>
  <si>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</si>
  <si>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</si>
  <si>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</si>
  <si>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</si>
  <si>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</si>
  <si>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</si>
  <si>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</si>
  <si>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</si>
  <si>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</si>
  <si>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</si>
  <si>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</si>
  <si>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</si>
  <si>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</si>
  <si>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</si>
  <si>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</si>
  <si>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</si>
  <si>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</si>
  <si>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</si>
  <si>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</si>
  <si>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</si>
  <si>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</si>
  <si>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</si>
  <si>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</si>
  <si>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</si>
  <si>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</si>
  <si>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</si>
  <si>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</si>
  <si>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</si>
  <si>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</si>
  <si>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</si>
  <si>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</si>
  <si>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</si>
  <si>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</si>
  <si>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</si>
  <si>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</si>
  <si>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</si>
  <si>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</si>
  <si>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</si>
  <si>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</si>
  <si>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</si>
  <si>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</si>
  <si>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</si>
  <si>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</si>
  <si>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</si>
  <si>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</si>
  <si>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</si>
  <si>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</si>
  <si>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</si>
  <si>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</si>
  <si>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</si>
  <si>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</si>
  <si>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</si>
  <si>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</si>
  <si>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</si>
  <si>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</si>
  <si>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</si>
  <si>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</si>
  <si>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</si>
  <si>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</si>
  <si>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</si>
  <si>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</si>
  <si>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</si>
  <si>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</si>
  <si>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</si>
  <si>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</si>
  <si>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</si>
  <si>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</si>
  <si>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</si>
  <si>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</si>
  <si>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</si>
  <si>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</si>
  <si>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</si>
  <si>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</si>
  <si>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</si>
  <si>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</si>
  <si>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</si>
  <si>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</si>
  <si>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</si>
  <si>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</si>
  <si>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</si>
  <si>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</si>
  <si>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</si>
  <si>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</si>
  <si>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</si>
  <si>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</si>
  <si>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</si>
  <si>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</si>
  <si>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</si>
  <si>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</si>
  <si>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</si>
  <si>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</si>
  <si>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</si>
  <si>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</si>
  <si>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</si>
  <si>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</si>
  <si>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</si>
  <si>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</si>
  <si>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</si>
  <si>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</si>
  <si>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</si>
  <si>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</si>
  <si>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</si>
  <si>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</si>
  <si>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</si>
  <si>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</si>
  <si>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</si>
  <si>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</si>
  <si>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</si>
  <si>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</si>
  <si>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</si>
  <si>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</si>
  <si>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</si>
  <si>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</si>
  <si>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</si>
  <si>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</si>
  <si>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</si>
  <si>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</si>
  <si>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</si>
  <si>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</si>
  <si>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</si>
  <si>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</si>
  <si>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</si>
  <si>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</si>
  <si>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</si>
  <si>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</si>
  <si>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</si>
  <si>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</si>
  <si>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</si>
  <si>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</si>
  <si>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</si>
  <si>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</si>
  <si>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</si>
  <si>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</si>
  <si>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</si>
  <si>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</si>
  <si>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</si>
  <si>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</si>
  <si>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</si>
  <si>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</si>
  <si>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</si>
  <si>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</si>
  <si>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</si>
  <si>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</si>
  <si>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</si>
  <si>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</si>
  <si>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</si>
  <si>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</si>
  <si>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</si>
  <si>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</si>
  <si>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</si>
  <si>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</si>
  <si>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</si>
  <si>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</si>
  <si>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</si>
  <si>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</si>
  <si>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</si>
  <si>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</si>
  <si>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</si>
  <si>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</si>
  <si>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</si>
  <si>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</si>
  <si>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</si>
  <si>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</si>
  <si>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</si>
  <si>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</si>
  <si>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</si>
  <si>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</si>
  <si>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</si>
  <si>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</si>
  <si>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</si>
  <si>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</si>
  <si>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</si>
  <si>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</si>
  <si>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</si>
  <si>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</si>
  <si>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</si>
  <si>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</si>
  <si>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</si>
  <si>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</si>
  <si>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</si>
  <si>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</si>
  <si>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</si>
  <si>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</si>
  <si>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</si>
  <si>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</si>
  <si>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</si>
  <si>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</si>
  <si>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</si>
  <si>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</si>
  <si>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</si>
  <si>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</si>
  <si>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</si>
  <si>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</si>
  <si>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</si>
  <si>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</si>
  <si>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</si>
  <si>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</si>
  <si>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</si>
  <si>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</si>
  <si>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</si>
  <si>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</si>
  <si>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</si>
  <si>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</si>
  <si>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</si>
  <si>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</si>
  <si>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</si>
  <si>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</si>
  <si>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</si>
  <si>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</si>
  <si>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</si>
  <si>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</si>
  <si>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</si>
  <si>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</si>
  <si>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</si>
  <si>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</si>
  <si>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</si>
  <si>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</si>
  <si>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</si>
  <si>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</si>
  <si>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</si>
  <si>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</si>
  <si>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</si>
  <si>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</si>
  <si>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</si>
  <si>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</si>
  <si>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</si>
  <si>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</si>
  <si>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</si>
  <si>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</si>
  <si>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</si>
  <si>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</si>
  <si>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</si>
  <si>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</si>
  <si>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</si>
  <si>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</si>
  <si>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</si>
  <si>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</si>
  <si>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</si>
  <si>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</si>
  <si>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</si>
  <si>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</si>
  <si>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</si>
  <si>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</si>
  <si>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</si>
  <si>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</si>
  <si>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</si>
  <si>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</si>
  <si>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</si>
  <si>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</si>
  <si>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</si>
  <si>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</si>
  <si>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</si>
  <si>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</si>
  <si>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</si>
  <si>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</si>
  <si>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</si>
  <si>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</si>
  <si>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</si>
  <si>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</si>
  <si>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</si>
  <si>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</si>
  <si>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</si>
  <si>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</si>
  <si>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</si>
  <si>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</si>
  <si>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</si>
  <si>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</si>
  <si>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</si>
  <si>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</si>
  <si>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</si>
  <si>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</si>
  <si>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</si>
  <si>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</si>
  <si>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</si>
  <si>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</si>
  <si>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</si>
  <si>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</si>
  <si>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</si>
  <si>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</si>
  <si>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</si>
  <si>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</si>
  <si>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</si>
  <si>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</si>
  <si>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</si>
  <si>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</si>
  <si>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</si>
  <si>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</si>
  <si>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</si>
  <si>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</si>
  <si>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</si>
  <si>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</si>
  <si>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</si>
  <si>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</si>
  <si>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</si>
  <si>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</si>
  <si>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</si>
  <si>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</si>
  <si>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</si>
  <si>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</si>
  <si>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</si>
  <si>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</si>
  <si>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</si>
  <si>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</si>
  <si>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</si>
  <si>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</si>
  <si>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</si>
  <si>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</si>
  <si>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</si>
  <si>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</si>
  <si>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</si>
  <si>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</si>
  <si>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</si>
  <si>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</si>
  <si>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</si>
  <si>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</si>
  <si>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</si>
  <si>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</si>
  <si>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</si>
  <si>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</si>
  <si>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</si>
  <si>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</si>
  <si>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</si>
  <si>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</si>
  <si>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</si>
  <si>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</si>
  <si>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</si>
  <si>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</si>
  <si>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</si>
  <si>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</si>
  <si>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</si>
  <si>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</si>
  <si>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</si>
  <si>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</si>
  <si>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</si>
  <si>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</si>
  <si>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</si>
  <si>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</si>
  <si>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</si>
  <si>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</si>
  <si>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</si>
  <si>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</si>
  <si>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</si>
  <si>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</si>
  <si>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</si>
  <si>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</si>
  <si>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</si>
  <si>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</si>
  <si>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</si>
  <si>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</si>
  <si>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</si>
  <si>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</si>
  <si>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</si>
  <si>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</si>
  <si>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</si>
  <si>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</si>
  <si>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</si>
  <si>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</si>
  <si>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</si>
  <si>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</si>
  <si>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</si>
  <si>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</si>
  <si>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</si>
  <si>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</si>
  <si>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</si>
  <si>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</si>
  <si>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</si>
  <si>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</si>
  <si>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</si>
  <si>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</si>
  <si>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</si>
  <si>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</si>
  <si>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</si>
  <si>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</si>
  <si>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</si>
  <si>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</si>
  <si>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</si>
  <si>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</si>
  <si>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</si>
  <si>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</si>
  <si>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</si>
  <si>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</si>
  <si>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</si>
  <si>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</si>
  <si>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</si>
  <si>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</si>
  <si>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</si>
  <si>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</si>
  <si>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</si>
  <si>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</si>
  <si>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</si>
  <si>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</si>
  <si>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</si>
  <si>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</si>
  <si>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</si>
  <si>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</si>
  <si>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</si>
  <si>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</si>
  <si>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</si>
  <si>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</si>
  <si>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</si>
  <si>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</si>
  <si>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</si>
  <si>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</si>
  <si>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</si>
  <si>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</si>
  <si>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</si>
  <si>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</si>
  <si>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</si>
  <si>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</si>
  <si>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</si>
  <si>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</si>
  <si>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</si>
  <si>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</si>
  <si>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</si>
  <si>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</si>
  <si>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</si>
  <si>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</si>
  <si>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</si>
  <si>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</si>
  <si>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</si>
  <si>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</si>
  <si>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</si>
  <si>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</si>
  <si>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</si>
  <si>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</si>
  <si>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</si>
  <si>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</si>
  <si>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</si>
  <si>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</si>
  <si>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</si>
  <si>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</si>
  <si>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</si>
  <si>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</si>
  <si>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</si>
  <si>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</si>
  <si>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</si>
  <si>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</si>
  <si>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</si>
  <si>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</si>
  <si>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</si>
  <si>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</si>
  <si>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</si>
  <si>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</si>
  <si>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</si>
  <si>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</si>
  <si>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</si>
  <si>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</si>
  <si>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</si>
  <si>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</si>
  <si>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</si>
  <si>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</si>
  <si>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</si>
  <si>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</si>
  <si>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</si>
  <si>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</si>
  <si>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</si>
  <si>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</si>
  <si>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</si>
  <si>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</si>
  <si>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</si>
  <si>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</si>
  <si>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</si>
  <si>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</si>
  <si>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</si>
  <si>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</si>
  <si>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</si>
  <si>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</si>
  <si>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</si>
  <si>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</si>
  <si>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</si>
  <si>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</si>
  <si>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</si>
  <si>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</si>
  <si>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</si>
  <si>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</si>
  <si>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</si>
  <si>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</si>
  <si>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</si>
  <si>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</si>
  <si>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</si>
  <si>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</si>
  <si>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</si>
  <si>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</si>
  <si>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</si>
  <si>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</si>
  <si>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</si>
  <si>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</si>
  <si>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</si>
  <si>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</si>
  <si>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</si>
  <si>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</si>
  <si>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</si>
  <si>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</si>
  <si>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</si>
  <si>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</si>
  <si>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</si>
  <si>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</si>
  <si>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</si>
  <si>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</si>
  <si>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</si>
  <si>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</si>
  <si>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</si>
  <si>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</si>
  <si>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</si>
  <si>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</si>
  <si>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</si>
  <si>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</si>
  <si>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</si>
  <si>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</si>
  <si>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</si>
  <si>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</si>
  <si>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</si>
  <si>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</si>
  <si>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</si>
  <si>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</si>
  <si>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</si>
  <si>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</si>
  <si>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</si>
  <si>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</si>
  <si>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</si>
  <si>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</si>
  <si>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</si>
  <si>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</si>
  <si>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</si>
  <si>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</si>
  <si>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</si>
  <si>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</si>
  <si>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</si>
  <si>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</si>
  <si>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</si>
  <si>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</si>
  <si>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</si>
  <si>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</si>
  <si>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</si>
  <si>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</si>
  <si>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</si>
  <si>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</si>
  <si>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</si>
  <si>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</si>
  <si>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</si>
  <si>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</si>
  <si>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</si>
  <si>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</si>
  <si>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</si>
  <si>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</si>
  <si>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</si>
  <si>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</si>
  <si>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</si>
  <si>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</si>
  <si>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</si>
  <si>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</si>
  <si>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</si>
  <si>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</si>
  <si>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</si>
  <si>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</si>
  <si>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</si>
  <si>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</si>
  <si>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</si>
  <si>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</si>
  <si>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</si>
  <si>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</si>
  <si>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</si>
  <si>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</si>
  <si>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</si>
  <si>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</si>
  <si>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</si>
  <si>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</si>
  <si>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</si>
  <si>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</si>
  <si>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</si>
  <si>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</si>
  <si>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</si>
  <si>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</si>
  <si>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</si>
  <si>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</si>
  <si>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</si>
  <si>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</si>
  <si>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</si>
  <si>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</si>
  <si>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</si>
  <si>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</si>
  <si>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</si>
  <si>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</si>
  <si>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</si>
  <si>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</si>
  <si>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</si>
  <si>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</si>
  <si>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</si>
  <si>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</si>
  <si>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</si>
  <si>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</si>
  <si>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</si>
  <si>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</si>
  <si>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</si>
  <si>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</si>
  <si>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</si>
  <si>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</si>
  <si>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</si>
  <si>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</si>
  <si>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</si>
  <si>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</si>
  <si>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</si>
  <si>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</si>
  <si>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</si>
  <si>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</si>
  <si>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</si>
  <si>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</si>
  <si>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</si>
  <si>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</si>
  <si>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</si>
  <si>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</si>
  <si>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</si>
  <si>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</si>
  <si>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</si>
  <si>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</si>
  <si>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</si>
  <si>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</si>
  <si>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</si>
  <si>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</si>
  <si>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</si>
  <si>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</si>
  <si>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</si>
  <si>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</si>
  <si>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</si>
  <si>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</si>
  <si>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</si>
  <si>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</si>
  <si>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</si>
  <si>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</si>
  <si>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</si>
  <si>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</si>
  <si>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</si>
  <si>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</si>
  <si>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</si>
  <si>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</si>
  <si>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</si>
  <si>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</si>
  <si>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</si>
  <si>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</si>
  <si>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</si>
  <si>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</si>
  <si>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</si>
  <si>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</si>
  <si>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</si>
  <si>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</si>
  <si>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</si>
  <si>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</si>
  <si>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</si>
  <si>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</si>
  <si>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</si>
  <si>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</si>
  <si>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</si>
  <si>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</si>
  <si>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</si>
  <si>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</si>
  <si>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</si>
  <si>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</si>
  <si>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</si>
  <si>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</si>
  <si>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</si>
  <si>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</si>
  <si>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</si>
  <si>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</si>
  <si>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</si>
  <si>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</si>
  <si>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</si>
  <si>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</si>
  <si>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</si>
  <si>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</si>
  <si>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</si>
  <si>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</si>
  <si>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</si>
  <si>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</si>
  <si>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</si>
  <si>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</si>
  <si>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</si>
  <si>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</si>
  <si>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</si>
  <si>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</si>
  <si>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</si>
  <si>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</si>
  <si>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</si>
  <si>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</si>
  <si>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</si>
  <si>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</si>
  <si>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</si>
  <si>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</si>
  <si>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</si>
  <si>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</si>
  <si>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</si>
  <si>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</si>
  <si>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</si>
  <si>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</si>
  <si>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</si>
  <si>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</si>
  <si>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</si>
  <si>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</si>
  <si>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</si>
  <si>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</si>
  <si>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</si>
  <si>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</si>
  <si>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</si>
  <si>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</si>
  <si>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</si>
  <si>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</si>
  <si>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</si>
  <si>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</si>
  <si>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</si>
  <si>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</si>
  <si>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</si>
  <si>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</si>
  <si>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</si>
  <si>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</si>
  <si>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</si>
  <si>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</si>
  <si>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</si>
  <si>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</si>
  <si>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</si>
  <si>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</si>
  <si>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</si>
  <si>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</si>
  <si>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</si>
  <si>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</si>
  <si>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</si>
  <si>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</si>
  <si>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</si>
  <si>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</si>
  <si>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</si>
  <si>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</si>
  <si>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</si>
  <si>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</si>
  <si>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</si>
  <si>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</si>
  <si>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</si>
  <si>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</si>
  <si>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</si>
  <si>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</si>
  <si>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</si>
  <si>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</si>
  <si>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</si>
  <si>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</si>
  <si>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</si>
  <si>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</si>
  <si>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</si>
  <si>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</si>
  <si>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</si>
  <si>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</si>
  <si>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</si>
  <si>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</si>
  <si>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</si>
  <si>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</si>
  <si>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</si>
  <si>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</si>
  <si>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</si>
  <si>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</si>
  <si>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</si>
  <si>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</si>
  <si>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</si>
  <si>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</si>
  <si>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</si>
  <si>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</si>
  <si>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</si>
  <si>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</si>
  <si>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</si>
  <si>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</si>
  <si>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</si>
  <si>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</si>
  <si>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</si>
  <si>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</si>
  <si>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</si>
  <si>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</si>
  <si>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</si>
  <si>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</si>
  <si>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</si>
  <si>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</si>
  <si>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</si>
  <si>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</si>
  <si>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</si>
  <si>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</si>
  <si>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</si>
  <si>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</si>
  <si>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</si>
  <si>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</si>
  <si>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</si>
  <si>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</si>
  <si>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</si>
  <si>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</si>
  <si>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</si>
  <si>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</si>
  <si>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</si>
  <si>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</si>
  <si>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</si>
  <si>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</si>
  <si>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</si>
  <si>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</si>
  <si>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</si>
  <si>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</si>
  <si>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</si>
  <si>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</si>
  <si>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</si>
  <si>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</si>
  <si>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</si>
  <si>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</si>
  <si>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</si>
  <si>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</si>
  <si>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</si>
  <si>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</si>
  <si>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</si>
  <si>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</si>
  <si>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</si>
  <si>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</si>
  <si>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</si>
  <si>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</si>
  <si>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</si>
  <si>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</si>
  <si>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</si>
  <si>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</si>
  <si>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</si>
  <si>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</si>
  <si>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</si>
  <si>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</si>
  <si>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</si>
  <si>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</si>
  <si>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</si>
  <si>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</si>
  <si>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</si>
  <si>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</si>
  <si>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</si>
  <si>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</si>
  <si>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</si>
  <si>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</si>
  <si>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</si>
  <si>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</si>
  <si>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</si>
  <si>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</si>
  <si>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</si>
  <si>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</si>
  <si>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</si>
  <si>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</si>
  <si>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</si>
  <si>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</si>
  <si>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</si>
  <si>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</si>
  <si>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</si>
  <si>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</si>
  <si>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</si>
  <si>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</si>
  <si>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</si>
  <si>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</si>
  <si>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</si>
  <si>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</si>
  <si>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</si>
  <si>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</si>
  <si>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</si>
  <si>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</si>
  <si>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</si>
  <si>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</si>
  <si>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</si>
  <si>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</si>
  <si>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</si>
  <si>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</si>
  <si>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</si>
  <si>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</si>
  <si>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</si>
  <si>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</si>
  <si>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</si>
  <si>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</si>
  <si>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</si>
  <si>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</si>
  <si>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</si>
  <si>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</si>
  <si>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</si>
  <si>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</si>
  <si>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</si>
  <si>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</si>
  <si>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</si>
  <si>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</si>
  <si>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</si>
  <si>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</si>
  <si>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</si>
  <si>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</si>
  <si>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</si>
  <si>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</si>
  <si>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</si>
  <si>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</si>
  <si>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</si>
  <si>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</si>
  <si>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</si>
  <si>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</si>
  <si>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</si>
  <si>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</si>
  <si>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</si>
  <si>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</si>
  <si>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</si>
  <si>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</si>
  <si>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</si>
  <si>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</si>
  <si>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</si>
  <si>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</si>
  <si>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</si>
  <si>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</si>
  <si>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</si>
  <si>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</si>
  <si>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</si>
  <si>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</si>
  <si>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</si>
  <si>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</si>
  <si>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</si>
  <si>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</si>
  <si>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</si>
  <si>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</si>
  <si>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</si>
  <si>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</si>
  <si>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</si>
  <si>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</si>
  <si>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</si>
  <si>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</si>
  <si>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</si>
  <si>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</si>
  <si>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</si>
  <si>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</si>
  <si>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</si>
  <si>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</si>
  <si>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</si>
  <si>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</si>
  <si>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</si>
  <si>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</si>
  <si>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</si>
  <si>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</si>
  <si>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</si>
  <si>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</si>
  <si>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</si>
  <si>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</si>
  <si>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</si>
  <si>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</si>
  <si>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</si>
  <si>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</si>
  <si>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</si>
  <si>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</si>
  <si>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</si>
  <si>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</si>
  <si>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</si>
  <si>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</si>
  <si>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</si>
  <si>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</si>
  <si>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</si>
  <si>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</si>
  <si>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</si>
  <si>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</si>
  <si>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</si>
  <si>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</si>
  <si>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</si>
  <si>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</si>
  <si>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</si>
  <si>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</si>
  <si>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</si>
  <si>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</si>
  <si>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</si>
  <si>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</si>
  <si>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</si>
  <si>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</si>
  <si>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</si>
  <si>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</si>
  <si>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</si>
  <si>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</si>
  <si>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</si>
  <si>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</si>
  <si>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</si>
  <si>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</si>
  <si>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</si>
  <si>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</si>
  <si>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</si>
  <si>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</si>
  <si>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</si>
  <si>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</si>
  <si>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</si>
  <si>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</si>
  <si>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</si>
  <si>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</si>
  <si>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</si>
  <si>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</si>
  <si>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</si>
  <si>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</si>
  <si>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</si>
  <si>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</si>
  <si>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</si>
  <si>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</si>
  <si>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</si>
  <si>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</si>
  <si>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</si>
  <si>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</si>
  <si>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</si>
  <si>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</si>
  <si>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</si>
  <si>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</si>
  <si>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</si>
  <si>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</si>
  <si>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</si>
  <si>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</si>
  <si>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</si>
  <si>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</si>
  <si>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</si>
  <si>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</si>
  <si>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</si>
  <si>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</si>
  <si>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</si>
  <si>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</si>
  <si>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</si>
  <si>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</si>
  <si>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</si>
  <si>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</si>
  <si>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</si>
  <si>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</si>
  <si>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</si>
  <si>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</si>
  <si>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</si>
  <si>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</si>
  <si>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</si>
  <si>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</si>
  <si>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</si>
  <si>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</si>
  <si>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</si>
  <si>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</si>
  <si>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</si>
  <si>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</si>
  <si>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</si>
  <si>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</si>
  <si>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</si>
  <si>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</si>
  <si>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</si>
  <si>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</si>
  <si>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</si>
  <si>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</si>
  <si>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</si>
  <si>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</si>
  <si>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</si>
  <si>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</si>
  <si>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</si>
  <si>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</si>
  <si>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</si>
  <si>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</si>
  <si>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</si>
  <si>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</si>
  <si>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</si>
  <si>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</si>
  <si>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</si>
  <si>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</si>
  <si>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</si>
  <si>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</si>
  <si>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</si>
  <si>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</si>
  <si>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</si>
  <si>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</si>
  <si>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</si>
  <si>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</si>
  <si>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</si>
  <si>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</si>
  <si>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</si>
  <si>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</si>
  <si>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</si>
  <si>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</si>
  <si>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</si>
  <si>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</si>
  <si>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</si>
  <si>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</si>
  <si>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</si>
  <si>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</si>
  <si>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</si>
  <si>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</si>
  <si>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</si>
  <si>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</si>
  <si>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</si>
  <si>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</si>
  <si>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</si>
  <si>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</si>
  <si>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</si>
  <si>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</si>
  <si>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</si>
  <si>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</si>
  <si>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</si>
  <si>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</si>
  <si>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</si>
  <si>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</si>
  <si>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</si>
  <si>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</si>
  <si>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</si>
  <si>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</si>
  <si>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</si>
  <si>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</si>
  <si>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</si>
  <si>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</si>
  <si>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</si>
  <si>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</si>
  <si>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</si>
  <si>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</si>
  <si>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</si>
  <si>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</si>
  <si>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</si>
  <si>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</si>
  <si>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</si>
  <si>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</si>
  <si>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</si>
  <si>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</si>
  <si>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</si>
  <si>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</si>
  <si>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</si>
  <si>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</si>
  <si>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</si>
  <si>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</si>
  <si>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</si>
  <si>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</si>
  <si>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</si>
  <si>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</si>
  <si>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</si>
  <si>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</si>
  <si>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</si>
  <si>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</si>
  <si>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</si>
  <si>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</si>
  <si>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</si>
  <si>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</si>
  <si>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</si>
  <si>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</si>
  <si>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</si>
  <si>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</si>
  <si>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</si>
  <si>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</si>
  <si>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</si>
  <si>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</si>
  <si>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</si>
  <si>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</si>
  <si>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</si>
  <si>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</si>
  <si>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</si>
  <si>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</si>
  <si>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</si>
  <si>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</si>
  <si>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</si>
  <si>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</si>
  <si>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</si>
  <si>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</si>
  <si>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</si>
  <si>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</si>
  <si>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</si>
  <si>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</si>
  <si>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</si>
  <si>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</si>
  <si>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</si>
  <si>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</si>
  <si>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</si>
  <si>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</si>
  <si>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</si>
  <si>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</si>
  <si>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</si>
  <si>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</si>
  <si>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</si>
  <si>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</si>
  <si>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</si>
  <si>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</si>
  <si>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</si>
  <si>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</si>
  <si>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</si>
  <si>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</si>
  <si>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</si>
  <si>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</si>
  <si>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</si>
  <si>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</si>
  <si>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</si>
  <si>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</si>
  <si>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</si>
  <si>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</si>
  <si>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</si>
  <si>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</si>
  <si>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</si>
  <si>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</si>
  <si>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</si>
  <si>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</si>
  <si>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</si>
  <si>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</si>
  <si>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</si>
  <si>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</si>
  <si>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</si>
  <si>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</si>
  <si>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</si>
  <si>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</si>
  <si>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</si>
  <si>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</si>
  <si>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</si>
  <si>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</si>
  <si>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</si>
  <si>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</si>
  <si>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</si>
  <si>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</si>
  <si>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</si>
  <si>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</si>
  <si>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</si>
  <si>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</si>
  <si>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</si>
  <si>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</si>
  <si>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</si>
  <si>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</si>
  <si>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</si>
  <si>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</si>
  <si>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</si>
  <si>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</si>
  <si>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</si>
  <si>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</si>
  <si>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</si>
  <si>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</si>
  <si>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</si>
  <si>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</si>
  <si>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</si>
  <si>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</si>
  <si>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</si>
  <si>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</si>
  <si>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</si>
  <si>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</si>
  <si>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</si>
  <si>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</si>
  <si>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</si>
  <si>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</si>
  <si>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</si>
  <si>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</si>
  <si>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</si>
  <si>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</si>
  <si>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</si>
  <si>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</si>
  <si>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</si>
  <si>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</si>
  <si>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</si>
  <si>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</si>
  <si>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</si>
  <si>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</si>
  <si>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</si>
  <si>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</si>
  <si>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</si>
  <si>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</si>
  <si>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</si>
  <si>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</si>
  <si>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</si>
  <si>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</si>
  <si>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</si>
  <si>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</si>
  <si>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</si>
  <si>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</si>
  <si>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</si>
  <si>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</si>
  <si>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</si>
  <si>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</si>
  <si>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</si>
  <si>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</si>
  <si>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</si>
  <si>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</si>
  <si>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</si>
  <si>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</si>
  <si>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</si>
  <si>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</si>
  <si>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</si>
  <si>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</si>
  <si>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</si>
  <si>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</si>
  <si>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</si>
  <si>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</si>
  <si>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</si>
  <si>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</si>
  <si>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</si>
  <si>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</si>
  <si>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</si>
  <si>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</si>
  <si>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</si>
  <si>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</si>
  <si>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</si>
  <si>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</si>
  <si>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</si>
  <si>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</si>
  <si>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</si>
  <si>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</si>
  <si>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</si>
  <si>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</si>
  <si>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</si>
  <si>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</si>
  <si>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</si>
  <si>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</si>
  <si>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</si>
  <si>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</si>
  <si>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</si>
  <si>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</si>
  <si>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</si>
  <si>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</si>
  <si>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</si>
  <si>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</si>
  <si>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</si>
  <si>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</si>
  <si>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</si>
  <si>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</si>
  <si>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</si>
  <si>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</si>
  <si>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</si>
  <si>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</si>
  <si>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</si>
  <si>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</si>
  <si>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</si>
  <si>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</si>
  <si>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</si>
  <si>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</si>
  <si>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</si>
  <si>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</si>
  <si>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</si>
  <si>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</si>
  <si>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</si>
  <si>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</si>
  <si>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</si>
  <si>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</si>
  <si>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</si>
  <si>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</si>
  <si>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</si>
  <si>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</si>
  <si>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</si>
  <si>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</si>
  <si>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</si>
  <si>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</si>
  <si>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</si>
  <si>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</si>
  <si>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</si>
  <si>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</si>
  <si>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</si>
  <si>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</si>
  <si>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</si>
  <si>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</si>
  <si>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</si>
  <si>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</si>
  <si>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</si>
  <si>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</si>
  <si>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</si>
  <si>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</si>
  <si>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</si>
  <si>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</si>
  <si>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</si>
  <si>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</si>
  <si>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</si>
  <si>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</si>
  <si>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</si>
  <si>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</si>
  <si>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</si>
  <si>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</si>
  <si>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</si>
  <si>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</si>
  <si>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</si>
  <si>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</si>
  <si>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</si>
  <si>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</si>
  <si>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</si>
  <si>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</si>
  <si>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</si>
  <si>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</si>
  <si>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</si>
  <si>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</si>
  <si>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</si>
  <si>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</si>
  <si>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</si>
  <si>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</si>
  <si>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</si>
  <si>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</si>
  <si>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</si>
  <si>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</si>
  <si>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</si>
  <si>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</si>
  <si>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</si>
  <si>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</si>
  <si>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</si>
  <si>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</si>
  <si>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</si>
  <si>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</si>
  <si>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</si>
  <si>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</si>
  <si>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</si>
  <si>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</si>
  <si>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</si>
  <si>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</si>
  <si>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</si>
  <si>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</si>
  <si>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</si>
  <si>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</si>
  <si>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</si>
  <si>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</si>
  <si>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</si>
  <si>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</si>
  <si>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</si>
  <si>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</si>
  <si>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</si>
  <si>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</si>
  <si>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</si>
  <si>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</si>
  <si>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</si>
  <si>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</si>
  <si>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</si>
  <si>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</si>
  <si>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</si>
  <si>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</si>
  <si>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</si>
  <si>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</si>
  <si>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</si>
  <si>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</si>
  <si>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</si>
  <si>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</si>
  <si>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</si>
  <si>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</si>
  <si>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</si>
  <si>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</si>
  <si>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</si>
  <si>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</si>
  <si>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</si>
  <si>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</si>
  <si>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</si>
  <si>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</si>
  <si>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</si>
  <si>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</si>
  <si>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</si>
  <si>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</si>
  <si>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</si>
  <si>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</si>
  <si>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</si>
  <si>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</si>
  <si>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</si>
  <si>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</si>
  <si>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</si>
  <si>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</si>
  <si>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</si>
  <si>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</si>
  <si>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</si>
  <si>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</si>
  <si>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</si>
  <si>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</si>
  <si>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</si>
  <si>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</si>
  <si>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</si>
  <si>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</si>
  <si>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</si>
  <si>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</si>
  <si>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</si>
  <si>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</si>
  <si>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</si>
  <si>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</si>
  <si>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</si>
  <si>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</si>
  <si>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</si>
  <si>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</si>
  <si>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</si>
  <si>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</si>
  <si>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</si>
  <si>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</si>
  <si>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</si>
  <si>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</si>
  <si>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</si>
  <si>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</si>
  <si>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</si>
  <si>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</si>
  <si>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</si>
  <si>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</si>
  <si>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</si>
  <si>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</si>
  <si>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</si>
  <si>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</si>
  <si>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</si>
  <si>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</si>
  <si>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</si>
  <si>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</si>
  <si>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</si>
  <si>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</si>
  <si>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</si>
  <si>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</si>
  <si>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</si>
  <si>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</si>
  <si>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</si>
  <si>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</si>
  <si>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</si>
  <si>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</si>
  <si>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</si>
  <si>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</si>
  <si>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</si>
  <si>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</si>
  <si>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</si>
  <si>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</si>
  <si>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</si>
  <si>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</si>
  <si>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</si>
  <si>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</si>
  <si>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</si>
  <si>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</si>
  <si>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</si>
  <si>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</si>
  <si>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</si>
  <si>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</si>
  <si>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</si>
  <si>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</si>
  <si>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</si>
  <si>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</si>
  <si>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</si>
  <si>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</si>
  <si>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</si>
  <si>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</si>
  <si>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</si>
  <si>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</si>
  <si>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</si>
  <si>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</si>
  <si>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</si>
  <si>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</si>
  <si>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</si>
  <si>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</si>
  <si>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</si>
  <si>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</si>
  <si>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</si>
  <si>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</si>
  <si>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</si>
  <si>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</si>
  <si>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</si>
  <si>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</si>
  <si>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</si>
  <si>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</si>
  <si>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</si>
  <si>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</si>
  <si>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</si>
  <si>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</si>
  <si>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</si>
  <si>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</si>
  <si>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</si>
  <si>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</si>
  <si>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</si>
  <si>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</si>
  <si>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</si>
  <si>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</si>
  <si>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</si>
  <si>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</si>
  <si>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</si>
  <si>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</si>
  <si>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</si>
  <si>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</si>
  <si>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</si>
  <si>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</si>
  <si>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</si>
  <si>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</si>
  <si>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</si>
  <si>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</si>
  <si>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</si>
  <si>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</si>
  <si>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</si>
  <si>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</si>
  <si>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</si>
  <si>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</si>
  <si>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</si>
  <si>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</si>
  <si>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</si>
  <si>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</si>
  <si>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</si>
  <si>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</si>
  <si>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</si>
  <si>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</si>
  <si>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</si>
  <si>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</si>
  <si>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</si>
  <si>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</si>
  <si>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</si>
  <si>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</si>
  <si>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</si>
  <si>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</si>
  <si>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</si>
  <si>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</si>
  <si>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</si>
  <si>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</si>
  <si>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</si>
  <si>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</si>
  <si>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</si>
  <si>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</si>
  <si>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</si>
  <si>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</si>
  <si>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</si>
  <si>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</si>
  <si>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</si>
  <si>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</si>
  <si>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</si>
  <si>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</si>
  <si>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</si>
  <si>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</si>
  <si>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</si>
  <si>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</si>
  <si>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</si>
  <si>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</si>
  <si>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</si>
  <si>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</si>
  <si>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</si>
  <si>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</si>
  <si>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</si>
  <si>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</si>
  <si>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</si>
  <si>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</si>
  <si>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</si>
  <si>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</si>
  <si>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</si>
  <si>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</si>
  <si>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</si>
  <si>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</si>
  <si>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</si>
  <si>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</si>
  <si>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</si>
  <si>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</si>
  <si>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</si>
  <si>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</si>
  <si>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</si>
  <si>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</si>
  <si>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</si>
  <si>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</si>
  <si>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</si>
  <si>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</si>
  <si>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</si>
  <si>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</si>
  <si>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</si>
  <si>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</si>
  <si>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</si>
  <si>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</si>
  <si>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</si>
  <si>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</si>
  <si>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</si>
  <si>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</si>
  <si>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</si>
  <si>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</si>
  <si>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</si>
  <si>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</si>
  <si>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</si>
  <si>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</si>
  <si>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</si>
  <si>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</si>
  <si>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</si>
  <si>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</si>
  <si>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</si>
  <si>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</si>
  <si>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</si>
  <si>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</si>
  <si>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</si>
  <si>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</si>
  <si>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</si>
  <si>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</si>
  <si>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</si>
  <si>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</si>
  <si>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</si>
  <si>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</si>
  <si>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</si>
  <si>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</si>
  <si>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</si>
  <si>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</si>
  <si>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</si>
  <si>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</si>
  <si>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</si>
  <si>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</si>
  <si>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</si>
  <si>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</si>
  <si>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</si>
  <si>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</si>
  <si>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</si>
  <si>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</si>
  <si>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</si>
  <si>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</si>
  <si>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</si>
  <si>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</si>
  <si>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</si>
  <si>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</si>
  <si>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</si>
  <si>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</si>
  <si>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</si>
  <si>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</si>
  <si>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</si>
  <si>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</si>
  <si>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</si>
  <si>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</si>
  <si>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</si>
  <si>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</si>
  <si>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</si>
  <si>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</si>
  <si>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</si>
  <si>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</si>
  <si>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</si>
  <si>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</si>
  <si>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</si>
  <si>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</si>
  <si>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</si>
  <si>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</si>
  <si>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</si>
  <si>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</si>
  <si>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</si>
  <si>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</si>
  <si>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</si>
  <si>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</si>
  <si>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</si>
  <si>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</si>
  <si>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</si>
  <si>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</si>
  <si>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</si>
  <si>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</si>
  <si>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</si>
  <si>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</si>
  <si>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</si>
  <si>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</si>
  <si>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</si>
  <si>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</si>
  <si>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</si>
  <si>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</si>
  <si>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</si>
  <si>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</si>
  <si>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</si>
  <si>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</si>
  <si>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</si>
  <si>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</si>
  <si>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</si>
  <si>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</si>
  <si>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</si>
  <si>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</si>
  <si>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</si>
  <si>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</si>
  <si>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</si>
  <si>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</si>
  <si>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</si>
  <si>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</si>
  <si>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</si>
  <si>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</si>
  <si>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</si>
  <si>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</si>
  <si>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</si>
  <si>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</si>
  <si>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</si>
  <si>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</si>
  <si>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</si>
  <si>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</si>
  <si>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</si>
  <si>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</si>
  <si>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</si>
  <si>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</si>
  <si>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</si>
  <si>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</si>
  <si>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</si>
  <si>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</si>
  <si>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</si>
  <si>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</si>
  <si>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</si>
  <si>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</si>
  <si>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</si>
  <si>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</si>
  <si>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</si>
  <si>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</si>
  <si>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</si>
  <si>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</si>
  <si>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</si>
  <si>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</si>
  <si>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</si>
  <si>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</si>
  <si>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</si>
  <si>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</si>
  <si>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</si>
  <si>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</si>
  <si>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</si>
  <si>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</si>
  <si>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</si>
  <si>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</si>
  <si>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</si>
  <si>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</si>
  <si>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</si>
  <si>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</si>
  <si>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</si>
  <si>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</si>
  <si>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</si>
  <si>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</si>
  <si>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</si>
  <si>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</si>
  <si>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</si>
  <si>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</si>
  <si>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</si>
  <si>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</si>
  <si>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</si>
  <si>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</si>
  <si>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</si>
  <si>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</si>
  <si>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</si>
  <si>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</si>
  <si>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</si>
  <si>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</si>
  <si>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</si>
  <si>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</si>
  <si>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</si>
  <si>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</si>
  <si>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</si>
  <si>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</si>
  <si>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</si>
  <si>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</si>
  <si>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</si>
  <si>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</si>
  <si>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</si>
  <si>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</si>
  <si>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</si>
  <si>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</si>
  <si>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</si>
  <si>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</si>
  <si>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</si>
  <si>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</si>
  <si>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</si>
  <si>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</si>
  <si>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</si>
  <si>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</si>
  <si>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</si>
  <si>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</si>
  <si>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</si>
  <si>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</si>
  <si>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</si>
  <si>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</si>
  <si>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</si>
  <si>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</si>
  <si>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</si>
  <si>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</si>
  <si>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</si>
  <si>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</si>
  <si>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</si>
  <si>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</si>
  <si>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</si>
  <si>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</si>
  <si>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</si>
  <si>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</si>
  <si>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</si>
  <si>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</si>
  <si>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</si>
  <si>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</si>
  <si>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</si>
  <si>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</si>
  <si>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</si>
  <si>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</si>
  <si>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</si>
  <si>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</si>
  <si>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</si>
  <si>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</si>
  <si>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</si>
  <si>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</si>
  <si>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</si>
  <si>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</si>
  <si>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</si>
  <si>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</si>
  <si>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</si>
  <si>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</si>
  <si>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</si>
  <si>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</si>
  <si>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</si>
  <si>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</si>
  <si>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</si>
  <si>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</si>
  <si>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</si>
  <si>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</si>
  <si>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</si>
  <si>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</si>
  <si>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</si>
  <si>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</si>
  <si>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</si>
  <si>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</si>
  <si>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</si>
  <si>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</si>
  <si>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</si>
  <si>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</si>
  <si>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</si>
  <si>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</si>
  <si>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</si>
  <si>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</si>
  <si>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</si>
  <si>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</si>
  <si>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</si>
  <si>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</si>
  <si>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</si>
  <si>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</si>
  <si>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</si>
  <si>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</si>
  <si>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</si>
  <si>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</si>
  <si>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</si>
  <si>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</si>
  <si>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</si>
  <si>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</si>
  <si>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</si>
  <si>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</si>
  <si>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</si>
  <si>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</si>
  <si>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</si>
  <si>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</si>
  <si>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</si>
  <si>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</si>
  <si>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</si>
  <si>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</si>
  <si>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</si>
  <si>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</si>
  <si>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</si>
  <si>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</si>
  <si>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</si>
  <si>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</si>
  <si>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</si>
  <si>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</si>
  <si>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</si>
  <si>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</si>
  <si>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</si>
  <si>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</si>
  <si>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</si>
  <si>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</si>
  <si>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</si>
  <si>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</si>
  <si>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</si>
  <si>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</si>
  <si>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</si>
  <si>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</si>
  <si>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</si>
  <si>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</si>
  <si>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</si>
  <si>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</si>
  <si>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</si>
  <si>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</si>
  <si>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</si>
  <si>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</si>
  <si>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</si>
  <si>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</si>
  <si>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</si>
  <si>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</si>
  <si>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</si>
  <si>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</si>
  <si>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</si>
  <si>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</si>
  <si>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</si>
  <si>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</si>
  <si>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</si>
  <si>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</si>
  <si>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</si>
  <si>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</si>
  <si>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</si>
  <si>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</si>
  <si>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</si>
  <si>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</si>
  <si>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</si>
  <si>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</si>
  <si>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</si>
  <si>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</si>
  <si>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</si>
  <si>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</si>
  <si>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</si>
  <si>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</si>
  <si>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</si>
  <si>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</si>
  <si>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</si>
  <si>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</si>
  <si>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</si>
  <si>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</si>
  <si>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</si>
  <si>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</si>
  <si>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</si>
  <si>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</si>
  <si>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</si>
  <si>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</si>
  <si>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</si>
  <si>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</si>
  <si>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</si>
  <si>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</si>
  <si>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</si>
  <si>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</si>
  <si>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</si>
  <si>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</si>
  <si>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</si>
  <si>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</si>
  <si>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</si>
  <si>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</si>
  <si>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</si>
  <si>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</si>
  <si>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</si>
  <si>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</si>
  <si>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</si>
  <si>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</si>
  <si>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</si>
  <si>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</si>
  <si>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</si>
  <si>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</si>
  <si>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</si>
  <si>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</si>
  <si>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</si>
  <si>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</si>
  <si>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</si>
  <si>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</si>
  <si>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</si>
  <si>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</si>
  <si>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</si>
  <si>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</si>
  <si>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</si>
  <si>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</si>
  <si>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</si>
  <si>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</si>
  <si>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</si>
  <si>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</si>
  <si>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</si>
  <si>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</si>
  <si>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</si>
  <si>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</si>
  <si>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</si>
  <si>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</si>
  <si>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</si>
  <si>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</si>
  <si>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</si>
  <si>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</si>
  <si>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</si>
  <si>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</si>
  <si>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</si>
  <si>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</si>
  <si>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</si>
  <si>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</si>
  <si>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</si>
  <si>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</si>
  <si>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</si>
  <si>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</si>
  <si>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</si>
  <si>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</si>
  <si>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</si>
  <si>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</si>
  <si>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</si>
  <si>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</si>
  <si>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</si>
  <si>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</si>
  <si>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</si>
  <si>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</si>
  <si>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</si>
  <si>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</si>
  <si>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</si>
  <si>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</si>
  <si>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</si>
  <si>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</si>
  <si>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</si>
  <si>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</si>
  <si>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</si>
  <si>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</si>
  <si>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</si>
  <si>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</si>
  <si>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</si>
  <si>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</si>
  <si>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</si>
  <si>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</si>
  <si>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</si>
  <si>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</si>
  <si>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</si>
  <si>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</si>
  <si>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</si>
  <si>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</si>
  <si>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</si>
  <si>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</si>
  <si>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</si>
  <si>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</si>
  <si>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</si>
  <si>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</si>
  <si>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</si>
  <si>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</si>
  <si>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</si>
  <si>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</si>
  <si>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</si>
  <si>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</si>
  <si>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</si>
  <si>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</si>
  <si>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</si>
  <si>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</si>
  <si>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</si>
  <si>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</si>
  <si>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</si>
  <si>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</si>
  <si>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</si>
  <si>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</si>
  <si>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</si>
  <si>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</si>
  <si>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</si>
  <si>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</si>
  <si>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</si>
  <si>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</si>
  <si>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</si>
  <si>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</si>
  <si>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</si>
  <si>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</si>
  <si>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</si>
  <si>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</si>
  <si>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</si>
  <si>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</si>
  <si>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</si>
  <si>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</si>
  <si>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</si>
  <si>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</si>
  <si>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</si>
  <si>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</si>
  <si>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</si>
  <si>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</si>
  <si>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</si>
  <si>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</si>
  <si>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</si>
  <si>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</si>
  <si>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</si>
  <si>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</si>
  <si>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</si>
  <si>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</si>
  <si>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</si>
  <si>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</si>
  <si>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</si>
  <si>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</si>
  <si>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</si>
  <si>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</si>
  <si>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</si>
  <si>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</si>
  <si>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</si>
  <si>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</si>
  <si>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</si>
  <si>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</si>
  <si>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</si>
  <si>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</si>
  <si>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</si>
  <si>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</si>
  <si>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</si>
  <si>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</si>
  <si>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</si>
  <si>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</si>
  <si>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</si>
  <si>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</si>
  <si>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</si>
  <si>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</si>
  <si>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</si>
  <si>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</si>
  <si>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</si>
  <si>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</si>
  <si>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</si>
  <si>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</si>
  <si>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</si>
  <si>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</si>
  <si>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</si>
  <si>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</si>
  <si>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</si>
  <si>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</si>
  <si>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</si>
  <si>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</si>
  <si>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</si>
  <si>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</si>
  <si>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</si>
  <si>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</si>
  <si>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</si>
  <si>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</si>
  <si>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</si>
  <si>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</si>
  <si>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</si>
  <si>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</si>
  <si>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</si>
  <si>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</si>
  <si>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</si>
  <si>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</si>
  <si>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</si>
  <si>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</si>
  <si>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</si>
  <si>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</si>
  <si>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</si>
  <si>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</si>
  <si>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</si>
  <si>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</si>
  <si>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</si>
  <si>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</si>
  <si>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</si>
  <si>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</si>
  <si>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</si>
  <si>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</si>
  <si>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</si>
  <si>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</si>
  <si>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</si>
  <si>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</si>
  <si>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</si>
  <si>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</si>
  <si>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</si>
  <si>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</si>
  <si>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</si>
  <si>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</si>
  <si>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</si>
  <si>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</si>
  <si>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</si>
  <si>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</si>
  <si>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</si>
  <si>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</si>
  <si>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</si>
  <si>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</si>
  <si>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</si>
  <si>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</si>
  <si>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</si>
  <si>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</si>
  <si>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</si>
  <si>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</si>
  <si>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</si>
  <si>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</si>
  <si>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</si>
  <si>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</si>
  <si>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</si>
  <si>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</si>
  <si>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</si>
  <si>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</si>
  <si>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</si>
  <si>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</si>
  <si>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</si>
  <si>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</si>
  <si>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</si>
  <si>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</si>
  <si>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</si>
  <si>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</si>
  <si>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</si>
  <si>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</si>
  <si>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</si>
  <si>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</si>
  <si>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</si>
  <si>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</si>
  <si>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</si>
  <si>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</si>
  <si>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</si>
  <si>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</si>
  <si>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</si>
  <si>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</si>
  <si>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</si>
  <si>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</si>
  <si>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</si>
  <si>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</si>
  <si>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</si>
  <si>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</si>
  <si>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</si>
  <si>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</si>
  <si>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</si>
  <si>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</si>
  <si>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</si>
  <si>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</si>
  <si>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</si>
  <si>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</si>
  <si>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</si>
  <si>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</si>
  <si>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</si>
  <si>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</si>
  <si>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</si>
  <si>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</si>
  <si>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</si>
  <si>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</si>
  <si>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</si>
  <si>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</si>
  <si>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</si>
  <si>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</si>
  <si>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</si>
  <si>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</si>
  <si>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</si>
  <si>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</si>
  <si>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</si>
  <si>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</si>
  <si>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</si>
  <si>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</si>
  <si>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</si>
  <si>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</si>
  <si>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</si>
  <si>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</si>
  <si>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</si>
  <si>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</si>
  <si>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</si>
  <si>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</si>
  <si>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</si>
  <si>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</si>
  <si>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</si>
  <si>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</si>
  <si>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</si>
  <si>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</si>
  <si>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</si>
  <si>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</si>
  <si>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</si>
  <si>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</si>
  <si>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</si>
  <si>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</si>
  <si>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</si>
  <si>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</si>
  <si>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</si>
  <si>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</si>
  <si>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</si>
  <si>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</si>
  <si>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</si>
  <si>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</si>
  <si>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</si>
  <si>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</si>
  <si>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</si>
  <si>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</si>
  <si>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</si>
  <si>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</si>
  <si>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</si>
  <si>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</si>
  <si>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</si>
  <si>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</si>
  <si>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</si>
  <si>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</si>
  <si>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</si>
  <si>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</si>
  <si>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</si>
  <si>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</si>
  <si>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</si>
  <si>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</si>
  <si>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</si>
  <si>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</si>
  <si>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</si>
  <si>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</si>
  <si>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</si>
  <si>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</si>
  <si>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</si>
  <si>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</si>
  <si>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</si>
  <si>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</si>
  <si>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</si>
  <si>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</si>
  <si>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</si>
  <si>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</si>
  <si>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</si>
  <si>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</si>
  <si>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</si>
  <si>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</si>
  <si>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</si>
  <si>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</si>
  <si>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</si>
  <si>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</si>
  <si>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</si>
  <si>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</si>
  <si>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</si>
  <si>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</si>
  <si>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</si>
  <si>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</si>
  <si>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</si>
  <si>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</si>
  <si>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</si>
  <si>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</si>
  <si>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</si>
  <si>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</si>
  <si>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</si>
  <si>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</si>
  <si>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</si>
  <si>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</si>
  <si>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</si>
  <si>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</si>
  <si>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</si>
  <si>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</si>
  <si>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</si>
  <si>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</si>
  <si>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</si>
  <si>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</si>
  <si>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</si>
  <si>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</si>
  <si>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</si>
  <si>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</si>
  <si>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</si>
  <si>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</si>
  <si>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</si>
  <si>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</si>
  <si>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</si>
  <si>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</si>
  <si>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</si>
  <si>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</si>
  <si>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</si>
  <si>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</si>
  <si>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</si>
  <si>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</si>
  <si>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</si>
  <si>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</si>
  <si>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</si>
  <si>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</si>
  <si>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</si>
  <si>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</si>
  <si>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</si>
  <si>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</si>
  <si>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</si>
  <si>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</si>
  <si>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</si>
  <si>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</si>
  <si>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</si>
  <si>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</si>
  <si>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</si>
  <si>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</si>
  <si>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</si>
  <si>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</si>
  <si>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</si>
  <si>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</si>
  <si>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</si>
  <si>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</si>
  <si>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</si>
  <si>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</si>
  <si>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</si>
  <si>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</si>
  <si>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</si>
  <si>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</si>
  <si>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</si>
  <si>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</si>
  <si>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</si>
  <si>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</si>
  <si>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</si>
  <si>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</si>
  <si>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</si>
  <si>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</si>
  <si>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</si>
  <si>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</si>
  <si>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</si>
  <si>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</si>
  <si>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</si>
  <si>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</si>
  <si>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</si>
  <si>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</si>
  <si>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</si>
  <si>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</si>
  <si>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</si>
  <si>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</si>
  <si>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</si>
  <si>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</si>
  <si>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</si>
  <si>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</si>
  <si>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</si>
  <si>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</si>
  <si>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</si>
  <si>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</si>
  <si>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</si>
  <si>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</si>
  <si>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</si>
  <si>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</si>
  <si>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</si>
  <si>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</si>
  <si>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</si>
  <si>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</si>
  <si>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</si>
  <si>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</si>
  <si>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</si>
  <si>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</si>
  <si>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</si>
  <si>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</si>
  <si>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</si>
  <si>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</si>
  <si>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</si>
  <si>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</si>
  <si>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</si>
  <si>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</si>
  <si>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</si>
  <si>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</si>
  <si>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</si>
  <si>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</si>
  <si>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</si>
  <si>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</si>
  <si>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</si>
  <si>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</si>
  <si>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</si>
  <si>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</si>
  <si>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</si>
  <si>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</si>
  <si>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</si>
  <si>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</si>
  <si>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</si>
  <si>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</si>
  <si>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</si>
  <si>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</si>
  <si>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</si>
  <si>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</si>
  <si>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</si>
  <si>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</si>
  <si>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</si>
  <si>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</si>
  <si>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</si>
  <si>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</si>
  <si>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</si>
  <si>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</si>
  <si>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</si>
  <si>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</si>
  <si>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</si>
  <si>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</si>
  <si>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</si>
  <si>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</si>
  <si>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</si>
  <si>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</si>
  <si>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</si>
  <si>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</si>
  <si>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</si>
  <si>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</si>
  <si>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</si>
  <si>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</si>
  <si>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</si>
  <si>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</si>
  <si>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</si>
  <si>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</si>
  <si>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</si>
  <si>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</si>
  <si>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</si>
  <si>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</si>
  <si>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</si>
  <si>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</si>
  <si>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</si>
  <si>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</si>
  <si>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</si>
  <si>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</si>
  <si>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</si>
  <si>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</si>
  <si>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</si>
  <si>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</si>
  <si>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</si>
  <si>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</si>
  <si>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</si>
  <si>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</si>
  <si>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</si>
  <si>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</si>
  <si>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</si>
  <si>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</si>
  <si>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</si>
  <si>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</si>
  <si>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</si>
  <si>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</si>
  <si>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</si>
  <si>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</si>
  <si>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</si>
  <si>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</si>
  <si>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</si>
  <si>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</si>
  <si>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</si>
  <si>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</si>
  <si>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</si>
  <si>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</si>
  <si>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</si>
  <si>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</si>
  <si>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</si>
  <si>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</si>
  <si>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</si>
  <si>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</si>
  <si>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</si>
  <si>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</si>
  <si>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</si>
  <si>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</si>
  <si>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</si>
  <si>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</si>
  <si>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</si>
  <si>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</si>
  <si>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</si>
  <si>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</si>
  <si>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</si>
  <si>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</si>
  <si>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</si>
  <si>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</si>
  <si>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</si>
  <si>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</si>
  <si>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</si>
  <si>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</si>
  <si>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</si>
  <si>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</si>
  <si>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</si>
  <si>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</si>
  <si>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</si>
  <si>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</si>
  <si>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</si>
  <si>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</si>
  <si>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</si>
  <si>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</si>
  <si>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</si>
  <si>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</si>
  <si>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</si>
  <si>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</si>
  <si>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</si>
  <si>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</si>
  <si>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</si>
  <si>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</si>
  <si>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</si>
  <si>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</si>
  <si>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</si>
  <si>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</si>
  <si>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</si>
  <si>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</si>
  <si>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</si>
  <si>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</si>
  <si>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</si>
  <si>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</si>
  <si>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</si>
  <si>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</si>
  <si>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</si>
  <si>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</si>
  <si>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</si>
  <si>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</si>
  <si>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</si>
  <si>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</si>
  <si>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</si>
  <si>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</si>
  <si>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</si>
  <si>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</si>
  <si>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</si>
  <si>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</si>
  <si>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</si>
  <si>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</si>
  <si>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</si>
  <si>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</si>
  <si>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</si>
  <si>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</si>
  <si>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</si>
  <si>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</si>
  <si>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</si>
  <si>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</si>
  <si>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</si>
  <si>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</si>
  <si>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</si>
  <si>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</si>
  <si>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</si>
  <si>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</si>
  <si>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</si>
  <si>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</si>
  <si>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</si>
  <si>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</si>
  <si>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</si>
  <si>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</si>
  <si>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</si>
  <si>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</si>
  <si>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</si>
  <si>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</si>
  <si>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</si>
  <si>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</si>
  <si>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</si>
  <si>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</si>
  <si>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</si>
  <si>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</si>
  <si>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</si>
  <si>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</si>
  <si>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</si>
  <si>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</si>
  <si>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</si>
  <si>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</si>
  <si>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</si>
  <si>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</si>
  <si>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</si>
  <si>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</si>
  <si>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</si>
  <si>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</si>
  <si>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</si>
  <si>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</si>
  <si>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</si>
  <si>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</si>
  <si>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</si>
  <si>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</si>
  <si>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</si>
  <si>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</si>
  <si>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</si>
  <si>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</si>
  <si>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</si>
  <si>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</si>
  <si>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</si>
  <si>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</si>
  <si>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</si>
  <si>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</si>
  <si>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</si>
  <si>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</si>
  <si>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</si>
  <si>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</si>
  <si>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</si>
  <si>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</si>
  <si>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</si>
  <si>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</si>
  <si>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</si>
  <si>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</si>
  <si>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</si>
  <si>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</si>
  <si>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</si>
  <si>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</si>
  <si>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</si>
  <si>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</si>
  <si>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</si>
  <si>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</si>
  <si>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</si>
  <si>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</si>
  <si>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</si>
  <si>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</si>
  <si>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</si>
  <si>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</si>
  <si>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</si>
  <si>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</si>
  <si>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</si>
  <si>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</si>
  <si>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</si>
  <si>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</si>
  <si>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</si>
  <si>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</si>
  <si>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</si>
  <si>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</si>
  <si>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</si>
  <si>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</si>
  <si>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</si>
  <si>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</si>
  <si>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</si>
  <si>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</si>
  <si>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</si>
  <si>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</si>
  <si>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</si>
  <si>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</si>
  <si>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</si>
  <si>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</si>
  <si>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</si>
  <si>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</si>
  <si>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</si>
  <si>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</si>
  <si>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</si>
  <si>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</si>
  <si>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</si>
  <si>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</si>
  <si>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</si>
  <si>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</si>
  <si>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</si>
  <si>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</si>
  <si>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</si>
  <si>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</si>
  <si>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</si>
  <si>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</si>
  <si>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</si>
  <si>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</si>
  <si>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</si>
  <si>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</si>
  <si>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</si>
  <si>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</si>
  <si>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</si>
  <si>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</si>
  <si>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</si>
  <si>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</si>
  <si>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</si>
  <si>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</si>
  <si>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</si>
  <si>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</si>
  <si>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</si>
  <si>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</si>
  <si>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</si>
  <si>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</si>
  <si>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</si>
  <si>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</si>
  <si>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</si>
  <si>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</si>
  <si>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</si>
  <si>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</si>
  <si>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</si>
  <si>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</si>
  <si>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</si>
  <si>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</si>
  <si>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</si>
  <si>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</si>
  <si>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</si>
  <si>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</si>
  <si>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</si>
  <si>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</si>
  <si>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</si>
  <si>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</si>
  <si>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</si>
  <si>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</si>
  <si>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</si>
  <si>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</si>
  <si>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</si>
  <si>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</si>
  <si>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</si>
  <si>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</si>
  <si>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</si>
  <si>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</si>
  <si>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</si>
  <si>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</si>
  <si>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</si>
  <si>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</si>
  <si>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</si>
  <si>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</si>
  <si>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</si>
  <si>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</si>
  <si>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</si>
  <si>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</si>
  <si>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</si>
  <si>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</si>
  <si>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</si>
  <si>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</si>
  <si>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</si>
  <si>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</si>
  <si>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</si>
  <si>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</si>
  <si>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</si>
  <si>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</si>
  <si>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</si>
  <si>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</si>
  <si>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</si>
  <si>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</si>
  <si>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</si>
  <si>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</si>
  <si>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</si>
  <si>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</si>
  <si>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</si>
  <si>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</si>
  <si>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</si>
  <si>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</si>
  <si>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</si>
  <si>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</si>
  <si>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</si>
  <si>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</si>
  <si>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</si>
  <si>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</si>
  <si>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</si>
  <si>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</si>
  <si>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</si>
  <si>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</si>
  <si>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</si>
  <si>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</si>
  <si>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</si>
  <si>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</si>
  <si>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</si>
  <si>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</si>
  <si>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</si>
  <si>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</si>
  <si>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</si>
  <si>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</si>
  <si>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</si>
  <si>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</si>
  <si>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</si>
  <si>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</si>
  <si>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</si>
  <si>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</si>
  <si>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</si>
  <si>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</si>
  <si>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</si>
  <si>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</si>
  <si>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</si>
  <si>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</si>
  <si>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</si>
  <si>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</si>
  <si>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</si>
  <si>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</si>
  <si>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</si>
  <si>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</si>
  <si>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</si>
  <si>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</si>
  <si>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</si>
  <si>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</si>
  <si>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</si>
  <si>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</si>
  <si>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</si>
  <si>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</si>
  <si>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</si>
  <si>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</si>
  <si>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</si>
  <si>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</si>
  <si>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</si>
  <si>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</si>
  <si>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</si>
  <si>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</si>
  <si>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</si>
  <si>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</si>
  <si>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</si>
  <si>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</si>
  <si>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</si>
  <si>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</si>
  <si>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</si>
  <si>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</si>
  <si>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</si>
  <si>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</si>
  <si>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</si>
  <si>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</si>
  <si>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</si>
  <si>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</si>
  <si>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</si>
  <si>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</si>
  <si>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</si>
  <si>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</si>
  <si>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</si>
  <si>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</si>
  <si>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</si>
  <si>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</si>
  <si>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</si>
  <si>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</si>
  <si>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</si>
  <si>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</si>
  <si>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</si>
  <si>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</si>
  <si>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</si>
  <si>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</si>
  <si>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</si>
  <si>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</si>
  <si>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</si>
  <si>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</si>
  <si>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</si>
  <si>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</si>
  <si>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</si>
  <si>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</si>
  <si>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</si>
  <si>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</si>
  <si>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</si>
  <si>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</si>
  <si>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</si>
  <si>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</si>
  <si>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</si>
  <si>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</si>
  <si>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</si>
  <si>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</si>
  <si>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</si>
  <si>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</si>
  <si>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</si>
  <si>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</si>
  <si>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</si>
  <si>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</si>
  <si>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</si>
  <si>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</si>
  <si>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</si>
  <si>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</si>
  <si>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</si>
  <si>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</si>
  <si>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</si>
  <si>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</si>
  <si>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</si>
  <si>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</si>
  <si>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</si>
  <si>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</si>
  <si>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</si>
  <si>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</si>
  <si>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</si>
  <si>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</si>
  <si>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</si>
  <si>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</si>
  <si>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</si>
  <si>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</si>
  <si>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</si>
  <si>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</si>
  <si>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</si>
  <si>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</si>
  <si>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</si>
  <si>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</si>
  <si>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</si>
  <si>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</si>
  <si>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</si>
  <si>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</si>
  <si>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</si>
  <si>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</si>
  <si>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</si>
  <si>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</si>
  <si>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</si>
  <si>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</si>
  <si>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</si>
  <si>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</si>
  <si>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</si>
  <si>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</si>
  <si>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</si>
  <si>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</si>
  <si>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</si>
  <si>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</si>
  <si>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</si>
  <si>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</si>
  <si>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</si>
  <si>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</si>
  <si>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</si>
  <si>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</si>
  <si>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</si>
  <si>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</si>
  <si>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</si>
  <si>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</si>
  <si>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</si>
  <si>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</si>
  <si>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</si>
  <si>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</si>
  <si>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</si>
  <si>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</si>
  <si>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</si>
  <si>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</si>
  <si>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</si>
  <si>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</si>
  <si>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</si>
  <si>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</si>
  <si>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</si>
  <si>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</si>
  <si>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</si>
  <si>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</si>
  <si>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</si>
  <si>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</si>
  <si>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</si>
  <si>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</si>
  <si>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</si>
  <si>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</si>
  <si>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</si>
  <si>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</si>
  <si>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</si>
  <si>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</si>
  <si>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</si>
  <si>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</si>
  <si>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</si>
  <si>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</si>
  <si>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</si>
  <si>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</si>
  <si>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</si>
  <si>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</si>
  <si>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</si>
  <si>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</si>
  <si>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</si>
  <si>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</si>
  <si>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</si>
  <si>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</si>
  <si>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</si>
  <si>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</si>
  <si>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</si>
  <si>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</si>
  <si>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</si>
  <si>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</si>
  <si>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</si>
  <si>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</si>
  <si>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</si>
  <si>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</si>
  <si>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</si>
  <si>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</si>
  <si>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</si>
  <si>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</si>
  <si>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</si>
  <si>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</si>
  <si>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</si>
  <si>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</si>
  <si>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</si>
  <si>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</si>
  <si>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</si>
  <si>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</si>
  <si>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</si>
  <si>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</si>
  <si>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</si>
  <si>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</si>
  <si>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</si>
  <si>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</si>
  <si>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</si>
  <si>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</si>
  <si>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</si>
  <si>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</si>
  <si>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</si>
  <si>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</si>
  <si>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</si>
  <si>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</si>
  <si>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</si>
  <si>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</si>
  <si>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</si>
  <si>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</si>
  <si>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</si>
  <si>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</si>
  <si>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</si>
  <si>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</si>
  <si>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</si>
  <si>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</si>
  <si>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</si>
  <si>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</si>
  <si>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</si>
  <si>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</si>
  <si>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</si>
  <si>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</si>
  <si>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</si>
  <si>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</si>
  <si>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</si>
  <si>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</si>
  <si>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</si>
  <si>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</si>
  <si>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</si>
  <si>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</si>
  <si>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</si>
  <si>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</si>
  <si>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</si>
  <si>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</si>
  <si>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</si>
  <si>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</si>
  <si>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</si>
  <si>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</si>
  <si>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</si>
  <si>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</si>
  <si>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</si>
  <si>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</si>
  <si>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</si>
  <si>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</si>
  <si>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</si>
  <si>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</si>
  <si>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</si>
  <si>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</si>
  <si>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</si>
  <si>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</si>
  <si>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</si>
  <si>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</si>
  <si>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</si>
  <si>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</si>
  <si>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</si>
  <si>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</si>
  <si>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</si>
  <si>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</si>
  <si>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</si>
  <si>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</si>
  <si>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</si>
  <si>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</si>
  <si>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</si>
  <si>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</si>
  <si>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</si>
  <si>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</si>
  <si>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</si>
  <si>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</si>
  <si>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</si>
  <si>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</si>
  <si>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</si>
  <si>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</si>
  <si>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</si>
  <si>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</si>
  <si>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</si>
  <si>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</si>
  <si>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</si>
  <si>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</si>
  <si>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</si>
  <si>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</si>
  <si>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</si>
  <si>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</si>
  <si>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</si>
  <si>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</si>
  <si>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</si>
  <si>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</si>
  <si>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</si>
  <si>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</si>
  <si>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</si>
  <si>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</si>
  <si>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</si>
  <si>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</si>
  <si>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</si>
  <si>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</si>
  <si>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</si>
  <si>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</si>
  <si>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</si>
  <si>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</si>
  <si>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</si>
  <si>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</si>
  <si>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</si>
  <si>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</si>
  <si>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</si>
  <si>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</si>
  <si>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</si>
  <si>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</si>
  <si>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</si>
  <si>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</si>
  <si>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</si>
  <si>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</si>
  <si>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</si>
  <si>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</si>
  <si>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</si>
  <si>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</si>
  <si>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</si>
  <si>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</si>
  <si>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</si>
  <si>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</si>
  <si>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</si>
  <si>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</si>
  <si>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</si>
  <si>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</si>
  <si>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</si>
  <si>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</si>
  <si>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</si>
  <si>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</si>
  <si>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</si>
  <si>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</si>
  <si>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</si>
  <si>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</si>
  <si>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</si>
  <si>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</si>
  <si>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</si>
  <si>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</si>
  <si>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</si>
  <si>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</si>
  <si>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</si>
  <si>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</si>
  <si>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</si>
  <si>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</si>
  <si>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</si>
  <si>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</si>
  <si>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</si>
  <si>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</si>
  <si>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</si>
  <si>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</si>
  <si>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</si>
  <si>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</si>
  <si>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</si>
  <si>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</si>
  <si>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</si>
  <si>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</si>
  <si>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</si>
  <si>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</si>
  <si>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</si>
  <si>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</si>
  <si>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</si>
  <si>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</si>
  <si>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</si>
  <si>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</si>
  <si>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</si>
  <si>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</si>
  <si>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</si>
  <si>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</si>
  <si>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</si>
  <si>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</si>
  <si>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</si>
  <si>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</si>
  <si>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</si>
  <si>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</si>
  <si>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</si>
  <si>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</si>
  <si>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</si>
  <si>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</si>
  <si>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</si>
  <si>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</si>
  <si>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</si>
  <si>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</si>
  <si>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</si>
  <si>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</si>
  <si>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</si>
  <si>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</si>
  <si>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</si>
  <si>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</si>
  <si>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</si>
  <si>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</si>
  <si>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</si>
  <si>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</si>
  <si>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</si>
  <si>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</si>
  <si>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</si>
  <si>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</si>
  <si>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</si>
  <si>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</si>
  <si>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</si>
  <si>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</si>
  <si>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</si>
  <si>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</si>
  <si>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</si>
  <si>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</si>
  <si>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</si>
  <si>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</si>
  <si>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</si>
  <si>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</si>
  <si>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</si>
  <si>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</si>
  <si>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</si>
  <si>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</si>
  <si>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</si>
  <si>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</si>
  <si>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</si>
  <si>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</si>
  <si>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</si>
  <si>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</si>
  <si>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</si>
  <si>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</si>
  <si>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</si>
  <si>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</si>
  <si>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</si>
  <si>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</si>
  <si>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</si>
  <si>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</si>
  <si>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</si>
  <si>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</si>
  <si>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</si>
  <si>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</si>
  <si>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</si>
  <si>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</si>
  <si>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</si>
  <si>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</si>
  <si>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</si>
  <si>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</si>
  <si>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</si>
  <si>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</si>
  <si>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</si>
  <si>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</si>
  <si>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</si>
  <si>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</si>
  <si>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</si>
  <si>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</si>
  <si>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</si>
  <si>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</si>
  <si>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</si>
  <si>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</si>
  <si>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</si>
  <si>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</si>
  <si>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</si>
  <si>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</si>
  <si>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</si>
  <si>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</si>
  <si>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</si>
  <si>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</si>
  <si>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</si>
  <si>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</si>
  <si>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</si>
  <si>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</si>
  <si>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</si>
  <si>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</si>
  <si>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</si>
  <si>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</si>
  <si>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</si>
  <si>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</si>
  <si>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</si>
  <si>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</si>
  <si>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</si>
  <si>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</si>
  <si>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</si>
  <si>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</si>
  <si>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</si>
  <si>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</si>
  <si>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</si>
  <si>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</si>
  <si>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</si>
  <si>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</si>
  <si>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</si>
  <si>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</si>
  <si>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</si>
  <si>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</si>
  <si>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</si>
  <si>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</si>
  <si>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</si>
  <si>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</si>
  <si>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</si>
  <si>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</si>
  <si>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</si>
  <si>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</si>
  <si>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</si>
  <si>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</si>
  <si>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</si>
  <si>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</si>
  <si>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</si>
  <si>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</si>
  <si>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</si>
  <si>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</si>
  <si>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</si>
  <si>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</si>
  <si>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</si>
  <si>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</si>
  <si>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</si>
  <si>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</si>
  <si>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</si>
  <si>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</si>
  <si>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</si>
  <si>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</si>
  <si>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</si>
  <si>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</si>
  <si>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</si>
  <si>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</si>
  <si>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</si>
  <si>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</si>
  <si>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</si>
  <si>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</si>
  <si>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</si>
  <si>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</si>
  <si>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</si>
  <si>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</si>
  <si>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</si>
  <si>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</si>
  <si>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</si>
  <si>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</si>
  <si>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</si>
  <si>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</si>
  <si>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</si>
  <si>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</si>
  <si>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</si>
  <si>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</si>
  <si>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</si>
  <si>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</si>
  <si>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</si>
  <si>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</si>
  <si>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</si>
  <si>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</si>
  <si>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</si>
  <si>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</si>
  <si>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</si>
  <si>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</si>
  <si>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</si>
  <si>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</si>
  <si>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</si>
  <si>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</si>
  <si>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</si>
  <si>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</si>
  <si>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</si>
  <si>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</si>
  <si>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</si>
  <si>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</si>
  <si>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</si>
  <si>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</si>
  <si>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</si>
  <si>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</si>
  <si>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</si>
  <si>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</si>
  <si>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</si>
  <si>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</si>
  <si>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</si>
  <si>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</si>
  <si>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</si>
  <si>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</si>
  <si>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</si>
  <si>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</si>
  <si>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</si>
  <si>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</si>
  <si>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</si>
  <si>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</si>
  <si>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</si>
  <si>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</si>
  <si>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</si>
  <si>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</si>
  <si>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</si>
  <si>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</si>
  <si>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</si>
  <si>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</si>
  <si>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</si>
  <si>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</si>
  <si>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</si>
  <si>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</si>
  <si>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</si>
  <si>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</si>
  <si>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</si>
  <si>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</si>
  <si>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</si>
  <si>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</si>
  <si>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</si>
  <si>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</si>
  <si>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</si>
  <si>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</si>
  <si>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</si>
  <si>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</si>
  <si>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</si>
  <si>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</si>
  <si>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</si>
  <si>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</si>
  <si>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</si>
  <si>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</si>
  <si>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</si>
  <si>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</si>
  <si>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</si>
  <si>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</si>
  <si>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</si>
  <si>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</si>
  <si>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</si>
  <si>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</si>
  <si>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</si>
  <si>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</si>
  <si>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</si>
  <si>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</si>
  <si>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</si>
  <si>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</si>
  <si>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</si>
  <si>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</si>
  <si>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</si>
  <si>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</si>
  <si>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</si>
  <si>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</si>
  <si>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</si>
  <si>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</si>
  <si>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</si>
  <si>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</si>
  <si>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</si>
  <si>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</si>
  <si>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</si>
  <si>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</si>
  <si>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</si>
  <si>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</si>
  <si>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</si>
  <si>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</si>
  <si>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</si>
  <si>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</si>
  <si>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</si>
  <si>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</si>
  <si>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</si>
  <si>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</si>
  <si>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</si>
  <si>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</si>
  <si>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</si>
  <si>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</si>
  <si>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</si>
  <si>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</si>
  <si>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</si>
  <si>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</si>
  <si>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</si>
  <si>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</si>
  <si>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</si>
  <si>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</si>
  <si>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</si>
  <si>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</si>
  <si>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</si>
  <si>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</si>
  <si>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</si>
  <si>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</si>
  <si>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</si>
  <si>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</si>
  <si>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</si>
  <si>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</si>
  <si>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</si>
  <si>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</si>
  <si>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</si>
  <si>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</si>
  <si>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</si>
  <si>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</si>
  <si>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</si>
  <si>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</si>
  <si>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</si>
  <si>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</si>
  <si>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</si>
  <si>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</si>
  <si>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</si>
  <si>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</si>
  <si>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</si>
  <si>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</si>
  <si>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</si>
  <si>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</si>
  <si>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</si>
  <si>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</si>
  <si>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</si>
  <si>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</si>
  <si>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</si>
  <si>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</si>
  <si>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</si>
  <si>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</si>
  <si>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</si>
  <si>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</si>
  <si>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</si>
  <si>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</si>
  <si>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</si>
  <si>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</si>
  <si>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</si>
  <si>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</si>
  <si>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</si>
  <si>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</si>
  <si>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</si>
  <si>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</si>
  <si>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</si>
  <si>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</si>
  <si>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</si>
  <si>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</si>
  <si>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</si>
  <si>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</si>
  <si>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</si>
  <si>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</si>
  <si>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</si>
  <si>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</si>
  <si>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</si>
  <si>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</si>
  <si>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</si>
  <si>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</si>
  <si>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</si>
  <si>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</si>
  <si>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</si>
  <si>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</si>
  <si>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</si>
  <si>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</si>
  <si>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</si>
  <si>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</si>
  <si>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</si>
  <si>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</si>
  <si>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</si>
  <si>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</si>
  <si>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</si>
  <si>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</si>
  <si>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</si>
  <si>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</si>
  <si>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</si>
  <si>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</si>
  <si>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</si>
  <si>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</si>
  <si>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</si>
  <si>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</si>
  <si>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</si>
  <si>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</si>
  <si>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</si>
  <si>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</si>
  <si>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</si>
  <si>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</si>
  <si>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</si>
  <si>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</si>
  <si>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</si>
  <si>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</si>
  <si>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</si>
  <si>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</si>
  <si>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</si>
  <si>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</si>
  <si>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</si>
  <si>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</si>
  <si>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</si>
  <si>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</si>
  <si>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</si>
  <si>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</si>
  <si>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</si>
  <si>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</si>
  <si>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</si>
  <si>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</si>
  <si>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</si>
  <si>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</si>
  <si>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</si>
  <si>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</si>
  <si>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</si>
  <si>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</si>
  <si>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</si>
  <si>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</si>
  <si>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</si>
  <si>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</si>
  <si>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</si>
  <si>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</si>
  <si>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</si>
  <si>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</si>
  <si>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</si>
  <si>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</si>
  <si>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</si>
  <si>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</si>
  <si>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</si>
  <si>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</si>
  <si>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</si>
  <si>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</si>
  <si>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</si>
  <si>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</si>
  <si>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</si>
  <si>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</si>
  <si>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</si>
  <si>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</si>
  <si>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</si>
  <si>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</si>
  <si>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</si>
  <si>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</si>
  <si>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</si>
  <si>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</si>
  <si>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</si>
  <si>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</si>
  <si>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</si>
  <si>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</si>
  <si>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</si>
  <si>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</si>
  <si>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</si>
  <si>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</si>
  <si>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</si>
  <si>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</si>
  <si>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</si>
  <si>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</si>
  <si>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</si>
  <si>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</si>
  <si>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</si>
  <si>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</si>
  <si>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</si>
  <si>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</si>
  <si>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</si>
  <si>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</si>
  <si>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</si>
  <si>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</si>
  <si>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</si>
  <si>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</si>
  <si>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</si>
  <si>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</si>
  <si>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</si>
  <si>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</si>
  <si>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</si>
  <si>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</si>
  <si>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</si>
  <si>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</si>
  <si>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</si>
  <si>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</si>
  <si>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</si>
  <si>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</si>
  <si>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</si>
  <si>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</si>
  <si>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</si>
  <si>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</si>
  <si>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</si>
  <si>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</si>
  <si>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</si>
  <si>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</si>
  <si>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</si>
  <si>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</si>
  <si>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</si>
  <si>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</si>
  <si>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</si>
  <si>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</si>
  <si>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</si>
  <si>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</si>
  <si>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</si>
  <si>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</si>
  <si>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</si>
  <si>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</si>
  <si>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</si>
  <si>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</si>
  <si>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</si>
  <si>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</si>
  <si>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</si>
  <si>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</si>
  <si>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</si>
  <si>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</si>
  <si>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</si>
  <si>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</si>
  <si>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</si>
  <si>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</si>
  <si>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</si>
  <si>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</si>
  <si>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</si>
  <si>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</si>
  <si>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</si>
  <si>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</si>
  <si>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</si>
  <si>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</si>
  <si>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</si>
  <si>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</si>
  <si>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</si>
  <si>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</si>
  <si>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</si>
  <si>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</si>
  <si>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</si>
  <si>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</si>
  <si>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</si>
  <si>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</si>
  <si>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</si>
  <si>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</si>
  <si>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</si>
  <si>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</si>
  <si>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</si>
  <si>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</si>
  <si>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</si>
  <si>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</si>
  <si>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</si>
  <si>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</si>
  <si>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</si>
  <si>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</si>
  <si>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</si>
  <si>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</si>
  <si>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</si>
  <si>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</si>
  <si>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</si>
  <si>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</si>
  <si>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</si>
  <si>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</si>
  <si>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</si>
  <si>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</si>
  <si>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</si>
  <si>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</si>
  <si>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</si>
  <si>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</si>
  <si>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</si>
  <si>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</si>
  <si>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</si>
  <si>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</si>
  <si>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</si>
  <si>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</si>
  <si>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</si>
  <si>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</si>
  <si>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</si>
  <si>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</si>
  <si>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</si>
  <si>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</si>
  <si>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</si>
  <si>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</si>
  <si>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</si>
  <si>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</si>
  <si>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</si>
  <si>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</si>
  <si>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</si>
  <si>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</si>
  <si>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</si>
  <si>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</si>
  <si>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</si>
  <si>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</si>
  <si>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</si>
  <si>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</si>
  <si>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</si>
  <si>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</si>
  <si>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</si>
  <si>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</si>
  <si>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</si>
  <si>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</si>
  <si>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</si>
  <si>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</si>
  <si>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</si>
  <si>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</si>
  <si>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</si>
  <si>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</si>
  <si>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</si>
  <si>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</si>
  <si>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</si>
  <si>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</si>
  <si>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</si>
  <si>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</si>
  <si>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</si>
  <si>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</si>
  <si>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</si>
  <si>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</si>
  <si>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</si>
  <si>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</si>
  <si>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</si>
  <si>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</si>
  <si>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</si>
  <si>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</si>
  <si>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</si>
  <si>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</si>
  <si>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</si>
  <si>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</si>
  <si>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</si>
  <si>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</si>
  <si>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</si>
  <si>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</si>
  <si>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</si>
  <si>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</si>
  <si>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</si>
  <si>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</si>
  <si>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</si>
  <si>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</si>
  <si>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</si>
  <si>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</si>
  <si>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</si>
  <si>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</si>
  <si>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</si>
  <si>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</si>
  <si>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</si>
  <si>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</si>
  <si>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</si>
  <si>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</si>
  <si>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</si>
  <si>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</si>
  <si>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</si>
  <si>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</si>
  <si>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</si>
  <si>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</si>
  <si>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</si>
  <si>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</si>
  <si>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</si>
  <si>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</si>
  <si>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</si>
  <si>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</si>
  <si>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</si>
  <si>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</si>
  <si>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</si>
  <si>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</si>
  <si>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</si>
  <si>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</si>
  <si>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</si>
  <si>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</si>
  <si>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</si>
  <si>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</si>
  <si>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</si>
  <si>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</si>
  <si>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</si>
  <si>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</si>
  <si>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</si>
  <si>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</si>
  <si>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</si>
  <si>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</si>
  <si>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</si>
  <si>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</si>
  <si>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</si>
  <si>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</si>
  <si>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</si>
  <si>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</si>
  <si>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</si>
  <si>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</si>
  <si>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</si>
  <si>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</si>
  <si>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</si>
  <si>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</si>
  <si>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</si>
  <si>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</si>
  <si>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</si>
  <si>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</si>
  <si>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</si>
  <si>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</si>
  <si>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</si>
  <si>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</si>
  <si>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</si>
  <si>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</si>
  <si>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</si>
  <si>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</si>
  <si>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</si>
  <si>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</si>
  <si>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</si>
  <si>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</si>
  <si>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</si>
  <si>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</si>
  <si>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</si>
  <si>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</si>
  <si>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</si>
  <si>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</si>
  <si>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</si>
  <si>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</si>
  <si>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</si>
  <si>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</si>
  <si>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</si>
  <si>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</si>
  <si>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</si>
  <si>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</si>
  <si>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</si>
  <si>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</si>
  <si>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</si>
  <si>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</si>
  <si>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</si>
  <si>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</si>
  <si>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</si>
  <si>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</si>
  <si>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</si>
  <si>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</si>
  <si>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</si>
  <si>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</si>
  <si>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</si>
  <si>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</si>
  <si>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</si>
  <si>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</si>
  <si>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</si>
  <si>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</si>
  <si>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</si>
  <si>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</si>
  <si>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</si>
  <si>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</si>
  <si>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</si>
  <si>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</si>
  <si>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</si>
  <si>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</si>
  <si>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</si>
  <si>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</si>
  <si>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</si>
  <si>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</si>
  <si>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</si>
  <si>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</si>
  <si>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</si>
  <si>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</si>
  <si>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</si>
  <si>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</si>
  <si>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</si>
  <si>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</si>
  <si>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</si>
  <si>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</si>
  <si>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</si>
  <si>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</si>
  <si>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</si>
  <si>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</si>
  <si>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</si>
  <si>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</si>
  <si>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</si>
  <si>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</si>
  <si>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</si>
  <si>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</si>
  <si>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</si>
  <si>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</si>
  <si>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</si>
  <si>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</si>
  <si>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</si>
  <si>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</si>
  <si>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</si>
  <si>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</si>
  <si>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</si>
  <si>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</si>
  <si>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</si>
  <si>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</si>
  <si>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</si>
  <si>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</si>
  <si>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</si>
  <si>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</si>
  <si>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</si>
  <si>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</si>
  <si>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</si>
  <si>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</si>
  <si>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</si>
  <si>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</si>
  <si>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</si>
  <si>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</si>
  <si>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</si>
  <si>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</si>
  <si>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</si>
  <si>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</si>
  <si>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</si>
  <si>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</si>
  <si>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</si>
  <si>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</si>
  <si>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</si>
  <si>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</si>
  <si>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</si>
  <si>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</si>
  <si>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</si>
  <si>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</si>
  <si>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</si>
  <si>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</si>
  <si>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</si>
  <si>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</si>
  <si>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</si>
  <si>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</si>
  <si>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</si>
  <si>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</si>
  <si>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</si>
  <si>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</si>
  <si>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</si>
  <si>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</si>
  <si>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</si>
  <si>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</si>
  <si>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</si>
  <si>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</si>
  <si>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</si>
  <si>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</si>
  <si>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</si>
  <si>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</si>
  <si>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</si>
  <si>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</si>
  <si>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</si>
  <si>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</si>
  <si>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</si>
  <si>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</si>
  <si>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</si>
  <si>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</si>
  <si>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</si>
  <si>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</si>
  <si>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</si>
  <si>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</si>
  <si>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</si>
  <si>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</si>
  <si>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</si>
  <si>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</si>
  <si>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</si>
  <si>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</si>
  <si>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</si>
  <si>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</si>
  <si>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</si>
  <si>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</si>
  <si>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</si>
  <si>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</si>
  <si>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</si>
  <si>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</si>
  <si>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</si>
  <si>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</si>
  <si>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</si>
  <si>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</si>
  <si>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</si>
  <si>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</si>
  <si>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</si>
  <si>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</si>
  <si>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</si>
  <si>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</si>
  <si>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</si>
  <si>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</si>
  <si>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</si>
  <si>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</si>
  <si>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</si>
  <si>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</si>
  <si>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</si>
  <si>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</si>
  <si>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</si>
  <si>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</si>
  <si>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</si>
  <si>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</si>
  <si>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</si>
  <si>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</si>
  <si>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</si>
  <si>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</si>
  <si>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</si>
  <si>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</si>
  <si>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</si>
  <si>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</si>
  <si>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</si>
  <si>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</si>
  <si>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</si>
  <si>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</si>
  <si>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</si>
  <si>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</si>
  <si>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</si>
  <si>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</si>
  <si>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</si>
  <si>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</si>
  <si>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</si>
  <si>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</si>
  <si>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</si>
  <si>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</si>
  <si>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</si>
  <si>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</si>
  <si>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</si>
  <si>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</si>
  <si>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</si>
  <si>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</si>
  <si>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</si>
  <si>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</si>
  <si>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</si>
  <si>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</si>
  <si>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</si>
  <si>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</si>
  <si>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</si>
  <si>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</si>
  <si>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</si>
  <si>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</si>
  <si>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</si>
  <si>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</si>
  <si>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</si>
  <si>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</si>
  <si>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</si>
  <si>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</si>
  <si>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</si>
  <si>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</si>
  <si>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</si>
  <si>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</si>
  <si>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</si>
  <si>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</si>
  <si>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</si>
  <si>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</si>
  <si>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</si>
  <si>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</si>
  <si>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</si>
  <si>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</si>
  <si>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</si>
  <si>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</si>
  <si>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</si>
  <si>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</si>
  <si>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</si>
  <si>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</si>
  <si>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</si>
  <si>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</si>
  <si>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</si>
  <si>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</si>
  <si>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</si>
  <si>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</si>
  <si>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</si>
  <si>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</si>
  <si>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</si>
  <si>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</si>
  <si>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</si>
  <si>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</si>
  <si>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</si>
  <si>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</si>
  <si>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</si>
  <si>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</si>
  <si>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</si>
  <si>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</si>
  <si>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</si>
  <si>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</si>
  <si>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</si>
  <si>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</si>
  <si>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</si>
  <si>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</si>
  <si>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</si>
  <si>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</si>
  <si>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</si>
  <si>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</si>
  <si>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</si>
  <si>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</si>
  <si>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</si>
  <si>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</si>
  <si>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</si>
  <si>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</si>
  <si>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</si>
  <si>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</si>
  <si>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</si>
  <si>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</si>
  <si>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</si>
  <si>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</si>
  <si>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</si>
  <si>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</si>
  <si>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</si>
  <si>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</si>
  <si>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</si>
  <si>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</si>
  <si>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</si>
  <si>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</si>
  <si>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</si>
  <si>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</si>
  <si>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</si>
  <si>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</si>
  <si>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</si>
  <si>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</si>
  <si>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</si>
  <si>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</si>
  <si>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</si>
  <si>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</si>
  <si>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</si>
  <si>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</si>
  <si>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</si>
  <si>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</si>
  <si>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</si>
  <si>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</si>
  <si>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</si>
  <si>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</si>
  <si>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</si>
  <si>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</si>
  <si>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</si>
  <si>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</si>
  <si>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</si>
  <si>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</si>
  <si>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</si>
  <si>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</si>
  <si>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</si>
  <si>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</si>
  <si>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</si>
  <si>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</si>
  <si>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</si>
  <si>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</si>
  <si>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</si>
  <si>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</si>
  <si>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</si>
  <si>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</si>
  <si>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</si>
  <si>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</si>
  <si>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</si>
  <si>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</si>
  <si>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</si>
  <si>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</si>
  <si>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</si>
  <si>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</si>
  <si>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</si>
  <si>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</si>
  <si>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</si>
  <si>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</si>
  <si>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</si>
  <si>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</si>
  <si>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</si>
  <si>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</si>
  <si>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</si>
  <si>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</si>
  <si>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</si>
  <si>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</si>
  <si>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</si>
  <si>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</si>
  <si>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</si>
  <si>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</si>
  <si>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</si>
  <si>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</si>
  <si>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</si>
  <si>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</si>
  <si>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</si>
  <si>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</si>
  <si>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</si>
  <si>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</si>
  <si>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</si>
  <si>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</si>
  <si>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</si>
  <si>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</si>
  <si>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</si>
  <si>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</si>
  <si>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</si>
  <si>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</si>
  <si>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</si>
  <si>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</si>
  <si>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</si>
  <si>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</si>
  <si>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</si>
  <si>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</si>
  <si>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</si>
  <si>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</si>
  <si>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</si>
  <si>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</si>
  <si>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</si>
  <si>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</si>
  <si>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</si>
  <si>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</si>
  <si>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</si>
  <si>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</si>
  <si>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</si>
  <si>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</si>
  <si>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</si>
  <si>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</si>
  <si>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</si>
  <si>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</si>
  <si>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</si>
  <si>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</si>
  <si>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</si>
  <si>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</si>
  <si>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</si>
  <si>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</si>
  <si>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</si>
  <si>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</si>
  <si>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</si>
  <si>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</si>
  <si>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</si>
  <si>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</si>
  <si>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</si>
  <si>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</si>
  <si>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</si>
  <si>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</si>
  <si>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</si>
  <si>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</si>
  <si>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</si>
  <si>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</si>
  <si>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</si>
  <si>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</si>
  <si>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</si>
  <si>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</si>
  <si>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</si>
  <si>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</si>
  <si>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</si>
  <si>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</si>
  <si>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</si>
  <si>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</si>
  <si>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</si>
  <si>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</si>
  <si>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</si>
  <si>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</si>
  <si>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</si>
  <si>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</si>
  <si>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</si>
  <si>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</si>
  <si>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</si>
  <si>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</si>
  <si>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</si>
  <si>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</si>
  <si>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</si>
  <si>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</si>
  <si>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</si>
  <si>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</si>
  <si>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</si>
  <si>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</si>
  <si>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</si>
  <si>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</si>
  <si>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</si>
  <si>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</si>
  <si>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</si>
  <si>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</si>
  <si>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</si>
  <si>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</si>
  <si>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</si>
  <si>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</si>
  <si>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</si>
  <si>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</si>
  <si>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</si>
  <si>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</si>
  <si>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</si>
  <si>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</si>
  <si>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</si>
  <si>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</si>
  <si>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</si>
  <si>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</si>
  <si>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</si>
  <si>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</si>
  <si>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</si>
  <si>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</si>
  <si>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</si>
  <si>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</si>
  <si>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</si>
  <si>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</si>
  <si>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</si>
  <si>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</si>
  <si>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</si>
  <si>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</si>
  <si>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</si>
  <si>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</si>
  <si>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</si>
  <si>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</si>
  <si>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</si>
  <si>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</si>
  <si>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</si>
  <si>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</si>
  <si>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</si>
  <si>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</si>
  <si>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</si>
  <si>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</si>
  <si>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</si>
  <si>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</si>
  <si>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</si>
  <si>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</si>
  <si>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</si>
  <si>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</si>
  <si>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</si>
  <si>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</si>
  <si>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</si>
  <si>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</si>
  <si>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</si>
  <si>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</si>
  <si>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</si>
  <si>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</si>
  <si>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</si>
  <si>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</si>
  <si>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</si>
  <si>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</si>
  <si>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</si>
  <si>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</si>
  <si>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</si>
  <si>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</si>
  <si>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</si>
  <si>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</si>
  <si>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</si>
  <si>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</si>
  <si>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</si>
  <si>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</si>
  <si>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</si>
  <si>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</si>
  <si>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</si>
  <si>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</si>
  <si>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</si>
  <si>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</si>
  <si>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</si>
  <si>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</si>
  <si>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</si>
  <si>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</si>
  <si>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</si>
  <si>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</si>
  <si>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</si>
  <si>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</si>
  <si>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</si>
  <si>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</si>
  <si>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</si>
  <si>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</si>
  <si>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</si>
  <si>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</si>
  <si>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</si>
  <si>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</si>
  <si>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</si>
  <si>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</si>
  <si>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</si>
  <si>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</si>
  <si>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</si>
  <si>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</si>
  <si>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</si>
  <si>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</si>
  <si>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</si>
  <si>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</si>
  <si>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</si>
  <si>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</si>
  <si>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</si>
  <si>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</si>
  <si>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</si>
  <si>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</si>
  <si>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</si>
  <si>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</si>
  <si>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Würth Elektronik GmbH &amp; Co. KG, Circuit Board Technology (CBT)</t>
  </si>
  <si>
    <t>DE146280107</t>
  </si>
  <si>
    <t>VAT (USt.-IdNr.)</t>
  </si>
  <si>
    <t>Salzstr. 21, 74676 Niedernhall</t>
  </si>
  <si>
    <t>Alexander Braun</t>
  </si>
  <si>
    <t>alexander.braun@we-online.de</t>
  </si>
  <si>
    <t>+49 7622 397 381</t>
  </si>
  <si>
    <t>Daniel Klein</t>
  </si>
  <si>
    <t>CEO</t>
  </si>
  <si>
    <t>cbt@we-online.de</t>
  </si>
  <si>
    <t>+49 7940 946-0</t>
  </si>
  <si>
    <t>100%</t>
  </si>
  <si>
    <t>RBA CoC</t>
  </si>
  <si>
    <t>Wuerth Elektronik Code of Conduct</t>
  </si>
  <si>
    <t>in accordance with EU legislation EU VO 2017_821</t>
  </si>
  <si>
    <t>supplier declarations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</si>
</sst>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2"/>
      <color rgb="FF0000FF"/>
      <name val="Cambria"/>
      <family val="3"/>
      <charset val="128"/>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right style="thin">
        <color indexed="56"/>
      </right>
      <top style="thin">
        <color indexed="56"/>
      </top>
      <bottom style="thin">
        <color rgb="FF003366"/>
      </bottom>
      <diagonal/>
    </border>
    <border>
      <left style="thin">
        <color indexed="56"/>
      </left>
      <right/>
      <top style="thin">
        <color rgb="FF003366"/>
      </top>
      <bottom style="thin">
        <color indexed="56"/>
      </bottom>
      <diagonal/>
    </border>
    <border>
      <left/>
      <right style="thin">
        <color indexed="56"/>
      </right>
      <top style="thin">
        <color rgb="FF003366"/>
      </top>
      <bottom style="thin">
        <color indexed="56"/>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7" fillId="0" borderId="0"/>
    <xf numFmtId="0" fontId="87"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7"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7" fillId="0" borderId="0"/>
    <xf numFmtId="0" fontId="72" fillId="0" borderId="0"/>
    <xf numFmtId="0" fontId="54" fillId="0" borderId="0"/>
    <xf numFmtId="0" fontId="54" fillId="0" borderId="0"/>
    <xf numFmtId="0" fontId="54" fillId="0" borderId="0"/>
    <xf numFmtId="0" fontId="54" fillId="0" borderId="0"/>
    <xf numFmtId="0" fontId="54" fillId="0" borderId="0"/>
    <xf numFmtId="0" fontId="87" fillId="0" borderId="0"/>
    <xf numFmtId="0" fontId="54" fillId="0" borderId="0"/>
    <xf numFmtId="0" fontId="87"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2" fillId="0" borderId="0"/>
    <xf numFmtId="0" fontId="72"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4" fillId="0" borderId="0"/>
    <xf numFmtId="0" fontId="54" fillId="0" borderId="0"/>
    <xf numFmtId="168" fontId="2" fillId="0" borderId="0"/>
    <xf numFmtId="168" fontId="2" fillId="0" borderId="0"/>
    <xf numFmtId="0" fontId="73" fillId="0" borderId="0"/>
    <xf numFmtId="0" fontId="87"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7" fillId="0" borderId="0"/>
    <xf numFmtId="0" fontId="87" fillId="0" borderId="0"/>
    <xf numFmtId="0" fontId="87" fillId="0" borderId="0"/>
    <xf numFmtId="168" fontId="87" fillId="0" borderId="0"/>
    <xf numFmtId="0" fontId="1" fillId="0" borderId="0"/>
  </cellStyleXfs>
  <cellXfs count="405">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89"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89" fillId="0" borderId="0" xfId="502" applyFont="1" applyAlignment="1">
      <alignment horizontal="justify" vertical="top"/>
    </xf>
    <xf numFmtId="0" fontId="53"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0" fillId="0" borderId="0" xfId="502" applyFont="1" applyAlignment="1">
      <alignment vertical="top" wrapText="1"/>
    </xf>
    <xf numFmtId="0" fontId="91" fillId="0" borderId="0" xfId="0" applyFont="1"/>
    <xf numFmtId="168" fontId="52"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8" fillId="0" borderId="0" xfId="507" applyFont="1" applyAlignment="1">
      <alignment horizontal="left" vertical="top" wrapText="1"/>
    </xf>
    <xf numFmtId="0" fontId="85"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37" xfId="0" applyNumberFormat="1" applyFont="1" applyFill="1" applyBorder="1" applyAlignment="1" applyProtection="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49" fontId="15" fillId="37" borderId="71" xfId="0" applyNumberFormat="1" applyFont="1" applyFill="1" applyBorder="1" applyAlignment="1" applyProtection="1">
      <alignment horizontal="left" vertical="center" wrapText="1"/>
      <protection locked="0"/>
    </xf>
    <xf numFmtId="49" fontId="15" fillId="37" borderId="72"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99" fillId="37" borderId="72" xfId="487" applyNumberFormat="1" applyFont="1" applyFill="1" applyBorder="1" applyAlignment="1">
      <alignment horizontal="left" vertical="center" wrapText="1"/>
      <protection locked="0"/>
    </xf>
    <xf numFmtId="49" fontId="99" fillId="37" borderId="69" xfId="487" applyNumberFormat="1" applyFont="1" applyFill="1" applyBorder="1" applyAlignment="1">
      <alignment horizontal="left" vertical="center" wrapText="1"/>
      <protection locked="0"/>
    </xf>
    <xf numFmtId="0" fontId="15" fillId="0" borderId="72" xfId="0" applyFont="1" applyBorder="1" applyAlignment="1" applyProtection="1">
      <alignment horizontal="left" wrapText="1"/>
      <protection locked="0"/>
    </xf>
    <xf numFmtId="0" fontId="15" fillId="0" borderId="69" xfId="0" applyFont="1" applyBorder="1" applyAlignment="1" applyProtection="1">
      <alignment horizontal="left" wrapText="1"/>
      <protection locked="0"/>
    </xf>
    <xf numFmtId="49" fontId="15" fillId="0" borderId="68" xfId="0" applyNumberFormat="1" applyFont="1" applyBorder="1" applyAlignment="1" applyProtection="1">
      <alignment horizontal="left" vertical="center" wrapText="1"/>
      <protection locked="0"/>
    </xf>
    <xf numFmtId="49" fontId="15" fillId="0" borderId="69" xfId="0" applyNumberFormat="1" applyFont="1" applyBorder="1" applyAlignment="1" applyProtection="1">
      <alignment horizontal="left" vertical="center" wrapText="1"/>
      <protection locked="0"/>
    </xf>
    <xf numFmtId="0" fontId="11" fillId="37" borderId="5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100" fillId="37" borderId="58" xfId="487" applyFont="1" applyFill="1" applyBorder="1" applyAlignment="1">
      <alignment horizontal="left" vertical="center" wrapText="1"/>
      <protection locked="0"/>
    </xf>
    <xf numFmtId="0" fontId="100" fillId="37" borderId="10" xfId="487" applyFont="1" applyFill="1" applyBorder="1" applyAlignment="1">
      <alignment horizontal="left" vertical="center" wrapText="1"/>
      <protection locked="0"/>
    </xf>
    <xf numFmtId="0" fontId="15" fillId="37" borderId="58" xfId="0" applyFont="1" applyFill="1" applyBorder="1" applyAlignment="1" applyProtection="1">
      <alignment horizontal="left" vertical="center"/>
      <protection locked="0"/>
    </xf>
    <xf numFmtId="0" fontId="15" fillId="37" borderId="37" xfId="0" applyFont="1" applyFill="1" applyBorder="1" applyAlignment="1" applyProtection="1">
      <alignment horizontal="left" vertical="center"/>
      <protection locked="0"/>
    </xf>
    <xf numFmtId="0" fontId="15" fillId="37" borderId="70" xfId="0" applyFont="1" applyFill="1" applyBorder="1" applyAlignment="1" applyProtection="1">
      <alignment horizontal="left" vertical="center"/>
      <protection locked="0"/>
    </xf>
    <xf numFmtId="0" fontId="15" fillId="37" borderId="73" xfId="0" applyFont="1" applyFill="1" applyBorder="1" applyAlignment="1" applyProtection="1">
      <alignment horizontal="left" vertical="center"/>
      <protection locked="0"/>
    </xf>
    <xf numFmtId="0" fontId="11" fillId="37" borderId="70" xfId="0" applyFont="1" applyFill="1" applyBorder="1" applyAlignment="1" applyProtection="1">
      <alignment horizontal="left" vertical="center" wrapText="1"/>
      <protection locked="0"/>
    </xf>
    <xf numFmtId="0" fontId="11" fillId="37" borderId="71" xfId="0" applyFont="1" applyFill="1" applyBorder="1" applyAlignment="1" applyProtection="1">
      <alignment horizontal="left" vertical="center" wrapText="1"/>
      <protection locked="0"/>
    </xf>
    <xf numFmtId="0" fontId="15" fillId="37" borderId="74" xfId="0" applyFont="1" applyFill="1" applyBorder="1" applyAlignment="1" applyProtection="1">
      <alignment horizontal="left" vertical="center" wrapText="1"/>
      <protection locked="0"/>
    </xf>
    <xf numFmtId="0" fontId="15" fillId="37" borderId="75"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exander.braun@we-online.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e-online.com/en/company/legalinformation/compliance" TargetMode="External"/><Relationship Id="rId4" Type="http://schemas.openxmlformats.org/officeDocument/2006/relationships/hyperlink" Target="mailto:cbt@we-onlin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8"/>
      <c r="B2" s="4" t="s">
        <v>0</v>
      </c>
      <c r="C2" s="2"/>
      <c r="D2" s="159"/>
      <c r="E2" s="2"/>
      <c r="F2" s="2"/>
      <c r="G2" s="24"/>
    </row>
    <row r="3" spans="1:7">
      <c r="A3" s="308"/>
      <c r="B3" s="2" t="s">
        <v>1</v>
      </c>
      <c r="C3" s="4"/>
      <c r="D3" s="160"/>
      <c r="E3" s="2"/>
      <c r="F3" s="4"/>
      <c r="G3" s="24"/>
    </row>
    <row r="4" spans="1:7" ht="15.75">
      <c r="A4" s="308"/>
      <c r="B4" s="27" t="s">
        <v>2</v>
      </c>
      <c r="C4" s="5"/>
      <c r="D4" s="161"/>
      <c r="E4" s="2"/>
      <c r="F4" s="5"/>
      <c r="G4" s="24"/>
    </row>
    <row r="5" spans="1:7">
      <c r="A5" s="308"/>
      <c r="B5" s="26" t="s">
        <v>3</v>
      </c>
      <c r="C5" s="3"/>
      <c r="D5" s="162"/>
      <c r="E5" s="2"/>
      <c r="F5" s="3"/>
      <c r="G5" s="24"/>
    </row>
    <row r="6" spans="1:7">
      <c r="A6" s="308"/>
      <c r="B6" s="2"/>
      <c r="C6" s="2"/>
      <c r="D6" s="159"/>
      <c r="E6" s="2"/>
      <c r="F6" s="2"/>
      <c r="G6" s="24"/>
    </row>
    <row r="7" spans="1:7">
      <c r="A7" s="308"/>
      <c r="B7" s="2"/>
      <c r="C7" s="2"/>
      <c r="D7" s="159"/>
      <c r="E7" s="2"/>
      <c r="F7" s="2"/>
      <c r="G7" s="24"/>
    </row>
    <row r="8" spans="1:7">
      <c r="A8" s="308"/>
      <c r="B8" s="2"/>
      <c r="C8" s="2"/>
      <c r="D8" s="159"/>
      <c r="E8" s="2"/>
      <c r="F8" s="2"/>
      <c r="G8" s="24"/>
    </row>
    <row r="9" spans="1:7">
      <c r="A9" s="308"/>
      <c r="B9" s="311" t="s">
        <v>4</v>
      </c>
      <c r="C9" s="311"/>
      <c r="D9" s="311"/>
      <c r="E9" s="311"/>
      <c r="F9" s="311"/>
      <c r="G9" s="24"/>
    </row>
    <row r="10" spans="1:7" ht="27" customHeight="1">
      <c r="A10" s="308"/>
      <c r="B10" s="312" t="s">
        <v>5</v>
      </c>
      <c r="C10" s="312"/>
      <c r="D10" s="312"/>
      <c r="E10" s="312"/>
      <c r="F10" s="312"/>
      <c r="G10" s="24"/>
    </row>
    <row r="11" spans="1:7" ht="27" customHeight="1">
      <c r="A11" s="308"/>
      <c r="B11" s="313"/>
      <c r="C11" s="313"/>
      <c r="D11" s="313"/>
      <c r="E11" s="313"/>
      <c r="F11" s="313"/>
      <c r="G11" s="24"/>
    </row>
    <row r="12" spans="1:7">
      <c r="A12" s="308"/>
      <c r="B12" s="28" t="s">
        <v>6</v>
      </c>
      <c r="C12" s="29" t="s">
        <v>7</v>
      </c>
      <c r="D12" s="163" t="s">
        <v>8</v>
      </c>
      <c r="E12" s="29" t="s">
        <v>9</v>
      </c>
      <c r="F12" s="29" t="s">
        <v>10</v>
      </c>
      <c r="G12" s="24"/>
    </row>
    <row r="13" spans="1:7" ht="33.75">
      <c r="A13" s="308"/>
      <c r="B13" s="275">
        <v>1</v>
      </c>
      <c r="C13" s="276" t="s">
        <v>11</v>
      </c>
      <c r="D13" s="277" t="s">
        <v>12</v>
      </c>
      <c r="E13" s="278" t="s">
        <v>13</v>
      </c>
      <c r="F13" s="278"/>
      <c r="G13" s="24"/>
    </row>
    <row r="14" spans="1:7" ht="56.25">
      <c r="A14" s="308"/>
      <c r="B14" s="275">
        <v>2</v>
      </c>
      <c r="C14" s="276" t="s">
        <v>11</v>
      </c>
      <c r="D14" s="277" t="s">
        <v>14</v>
      </c>
      <c r="E14" s="278" t="s">
        <v>15</v>
      </c>
      <c r="F14" s="278" t="s">
        <v>16</v>
      </c>
      <c r="G14" s="24"/>
    </row>
    <row r="15" spans="1:7" ht="89.1" customHeight="1">
      <c r="A15" s="308"/>
      <c r="B15" s="314">
        <v>2.0099999999999998</v>
      </c>
      <c r="C15" s="305" t="s">
        <v>11</v>
      </c>
      <c r="D15" s="317" t="s">
        <v>17</v>
      </c>
      <c r="E15" s="279" t="s">
        <v>18</v>
      </c>
      <c r="F15" s="279" t="s">
        <v>19</v>
      </c>
      <c r="G15" s="24"/>
    </row>
    <row r="16" spans="1:7" ht="99" customHeight="1">
      <c r="A16" s="308"/>
      <c r="B16" s="315"/>
      <c r="C16" s="306"/>
      <c r="D16" s="318"/>
      <c r="E16" s="280"/>
      <c r="F16" s="280" t="s">
        <v>20</v>
      </c>
      <c r="G16" s="24"/>
    </row>
    <row r="17" spans="1:7" ht="63" customHeight="1">
      <c r="A17" s="308"/>
      <c r="B17" s="316"/>
      <c r="C17" s="307"/>
      <c r="D17" s="319"/>
      <c r="E17" s="276"/>
      <c r="F17" s="276" t="s">
        <v>21</v>
      </c>
      <c r="G17" s="24"/>
    </row>
    <row r="18" spans="1:7" ht="117" customHeight="1">
      <c r="A18" s="308"/>
      <c r="B18" s="314">
        <v>2.02</v>
      </c>
      <c r="C18" s="305" t="s">
        <v>11</v>
      </c>
      <c r="D18" s="317" t="s">
        <v>22</v>
      </c>
      <c r="E18" s="279" t="s">
        <v>23</v>
      </c>
      <c r="F18" s="279" t="s">
        <v>24</v>
      </c>
      <c r="G18" s="24"/>
    </row>
    <row r="19" spans="1:7" ht="71.099999999999994" customHeight="1">
      <c r="A19" s="308"/>
      <c r="B19" s="315"/>
      <c r="C19" s="306"/>
      <c r="D19" s="318"/>
      <c r="E19" s="280" t="s">
        <v>25</v>
      </c>
      <c r="F19" s="280" t="s">
        <v>26</v>
      </c>
      <c r="G19" s="24"/>
    </row>
    <row r="20" spans="1:7" ht="90.75" customHeight="1">
      <c r="A20" s="308"/>
      <c r="B20" s="315"/>
      <c r="C20" s="306"/>
      <c r="D20" s="318"/>
      <c r="E20" s="280"/>
      <c r="F20" s="280" t="s">
        <v>27</v>
      </c>
      <c r="G20" s="24"/>
    </row>
    <row r="21" spans="1:7" ht="74.25" customHeight="1">
      <c r="A21" s="308"/>
      <c r="B21" s="316"/>
      <c r="C21" s="307"/>
      <c r="D21" s="319"/>
      <c r="E21" s="276"/>
      <c r="F21" s="276" t="s">
        <v>28</v>
      </c>
      <c r="G21" s="24"/>
    </row>
    <row r="22" spans="1:7" ht="90" customHeight="1">
      <c r="A22" s="308"/>
      <c r="B22" s="299">
        <v>2.0299999999999998</v>
      </c>
      <c r="C22" s="299" t="s">
        <v>29</v>
      </c>
      <c r="D22" s="302" t="s">
        <v>30</v>
      </c>
      <c r="E22" s="305" t="s">
        <v>31</v>
      </c>
      <c r="F22" s="279" t="s">
        <v>32</v>
      </c>
      <c r="G22" s="24"/>
    </row>
    <row r="23" spans="1:7" ht="109.5" customHeight="1">
      <c r="A23" s="308"/>
      <c r="B23" s="300"/>
      <c r="C23" s="300"/>
      <c r="D23" s="303"/>
      <c r="E23" s="306"/>
      <c r="F23" s="280" t="s">
        <v>33</v>
      </c>
      <c r="G23" s="24"/>
    </row>
    <row r="24" spans="1:7" ht="74.25" customHeight="1">
      <c r="A24" s="308"/>
      <c r="B24" s="301"/>
      <c r="C24" s="301"/>
      <c r="D24" s="304"/>
      <c r="E24" s="307"/>
      <c r="F24" s="276" t="s">
        <v>34</v>
      </c>
      <c r="G24" s="24"/>
    </row>
    <row r="25" spans="1:7" ht="72" customHeight="1">
      <c r="A25" s="308"/>
      <c r="B25" s="275" t="s">
        <v>35</v>
      </c>
      <c r="C25" s="276" t="s">
        <v>36</v>
      </c>
      <c r="D25" s="277" t="s">
        <v>37</v>
      </c>
      <c r="E25" s="276" t="s">
        <v>38</v>
      </c>
      <c r="F25" s="276" t="s">
        <v>39</v>
      </c>
      <c r="G25" s="24"/>
    </row>
    <row r="26" spans="1:7" ht="98.1" customHeight="1">
      <c r="A26" s="308"/>
      <c r="B26" s="320">
        <v>3</v>
      </c>
      <c r="C26" s="314" t="s">
        <v>40</v>
      </c>
      <c r="D26" s="317" t="s">
        <v>41</v>
      </c>
      <c r="E26" s="305" t="s">
        <v>42</v>
      </c>
      <c r="F26" s="279" t="s">
        <v>43</v>
      </c>
      <c r="G26" s="24"/>
    </row>
    <row r="27" spans="1:7" ht="90" customHeight="1">
      <c r="A27" s="308"/>
      <c r="B27" s="321"/>
      <c r="C27" s="315"/>
      <c r="D27" s="318"/>
      <c r="E27" s="306"/>
      <c r="F27" s="280" t="s">
        <v>44</v>
      </c>
      <c r="G27" s="24"/>
    </row>
    <row r="28" spans="1:7" ht="19.350000000000001" customHeight="1">
      <c r="A28" s="308"/>
      <c r="B28" s="321"/>
      <c r="C28" s="315"/>
      <c r="D28" s="318"/>
      <c r="E28" s="306"/>
      <c r="F28" s="280" t="s">
        <v>45</v>
      </c>
      <c r="G28" s="24"/>
    </row>
    <row r="29" spans="1:7" ht="74.45" customHeight="1">
      <c r="A29" s="308"/>
      <c r="B29" s="321"/>
      <c r="C29" s="315"/>
      <c r="D29" s="318"/>
      <c r="E29" s="306"/>
      <c r="F29" s="280" t="s">
        <v>46</v>
      </c>
      <c r="G29" s="24"/>
    </row>
    <row r="30" spans="1:7" ht="62.45" customHeight="1">
      <c r="A30" s="308"/>
      <c r="B30" s="321"/>
      <c r="C30" s="315"/>
      <c r="D30" s="318"/>
      <c r="E30" s="306"/>
      <c r="F30" s="280" t="s">
        <v>47</v>
      </c>
      <c r="G30" s="24"/>
    </row>
    <row r="31" spans="1:7" ht="81" customHeight="1">
      <c r="A31" s="308"/>
      <c r="B31" s="321"/>
      <c r="C31" s="315"/>
      <c r="D31" s="318"/>
      <c r="E31" s="306"/>
      <c r="F31" s="280" t="s">
        <v>48</v>
      </c>
      <c r="G31" s="24"/>
    </row>
    <row r="32" spans="1:7" ht="48.75" customHeight="1">
      <c r="A32" s="308"/>
      <c r="B32" s="321"/>
      <c r="C32" s="315"/>
      <c r="D32" s="318"/>
      <c r="E32" s="306"/>
      <c r="F32" s="280" t="s">
        <v>49</v>
      </c>
      <c r="G32" s="24"/>
    </row>
    <row r="33" spans="1:7" ht="98.45" customHeight="1">
      <c r="A33" s="308"/>
      <c r="B33" s="321"/>
      <c r="C33" s="315"/>
      <c r="D33" s="318"/>
      <c r="E33" s="306"/>
      <c r="F33" s="280" t="s">
        <v>50</v>
      </c>
      <c r="G33" s="24"/>
    </row>
    <row r="34" spans="1:7" ht="89.1" customHeight="1">
      <c r="A34" s="308"/>
      <c r="B34" s="321"/>
      <c r="C34" s="315"/>
      <c r="D34" s="318"/>
      <c r="E34" s="306"/>
      <c r="F34" s="280" t="s">
        <v>51</v>
      </c>
      <c r="G34" s="24"/>
    </row>
    <row r="35" spans="1:7" ht="29.1" customHeight="1">
      <c r="A35" s="308"/>
      <c r="B35" s="321"/>
      <c r="C35" s="315"/>
      <c r="D35" s="318"/>
      <c r="E35" s="306"/>
      <c r="F35" s="280" t="s">
        <v>52</v>
      </c>
      <c r="G35" s="24"/>
    </row>
    <row r="36" spans="1:7" ht="147">
      <c r="A36" s="308"/>
      <c r="B36" s="322"/>
      <c r="C36" s="316"/>
      <c r="D36" s="319"/>
      <c r="E36" s="307"/>
      <c r="F36" s="282" t="s">
        <v>53</v>
      </c>
      <c r="G36" s="24"/>
    </row>
    <row r="37" spans="1:7" ht="157.5">
      <c r="A37" s="308"/>
      <c r="B37" s="281">
        <v>3.01</v>
      </c>
      <c r="C37" s="283" t="s">
        <v>40</v>
      </c>
      <c r="D37" s="277" t="s">
        <v>54</v>
      </c>
      <c r="E37" s="284" t="s">
        <v>55</v>
      </c>
      <c r="F37" s="285" t="s">
        <v>56</v>
      </c>
      <c r="G37" s="24"/>
    </row>
    <row r="38" spans="1:7" ht="146.25">
      <c r="A38" s="308"/>
      <c r="B38" s="281">
        <v>3.02</v>
      </c>
      <c r="C38" s="283" t="s">
        <v>57</v>
      </c>
      <c r="D38" s="277" t="s">
        <v>58</v>
      </c>
      <c r="E38" s="284" t="s">
        <v>59</v>
      </c>
      <c r="F38" s="285" t="s">
        <v>60</v>
      </c>
      <c r="G38" s="24"/>
    </row>
    <row r="39" spans="1:7" ht="112.5">
      <c r="A39" s="308"/>
      <c r="B39" s="286">
        <v>4</v>
      </c>
      <c r="C39" s="287" t="s">
        <v>61</v>
      </c>
      <c r="D39" s="277" t="s">
        <v>62</v>
      </c>
      <c r="E39" s="276" t="s">
        <v>63</v>
      </c>
      <c r="F39" s="276" t="s">
        <v>64</v>
      </c>
      <c r="G39" s="24"/>
    </row>
    <row r="40" spans="1:7" ht="67.5">
      <c r="A40" s="308"/>
      <c r="B40" s="281">
        <v>4.01</v>
      </c>
      <c r="C40" s="287" t="s">
        <v>61</v>
      </c>
      <c r="D40" s="277" t="s">
        <v>65</v>
      </c>
      <c r="E40" s="276" t="s">
        <v>66</v>
      </c>
      <c r="F40" s="276" t="s">
        <v>67</v>
      </c>
      <c r="G40" s="24"/>
    </row>
    <row r="41" spans="1:7" ht="67.5">
      <c r="A41" s="308"/>
      <c r="B41" s="281" t="s">
        <v>68</v>
      </c>
      <c r="C41" s="287" t="s">
        <v>61</v>
      </c>
      <c r="D41" s="277" t="s">
        <v>69</v>
      </c>
      <c r="E41" s="276" t="s">
        <v>70</v>
      </c>
      <c r="F41" s="276" t="s">
        <v>71</v>
      </c>
      <c r="G41" s="24"/>
    </row>
    <row r="42" spans="1:7" ht="67.5">
      <c r="A42" s="308"/>
      <c r="B42" s="281" t="s">
        <v>72</v>
      </c>
      <c r="C42" s="287" t="s">
        <v>61</v>
      </c>
      <c r="D42" s="277" t="s">
        <v>73</v>
      </c>
      <c r="E42" s="276" t="s">
        <v>38</v>
      </c>
      <c r="F42" s="276" t="s">
        <v>74</v>
      </c>
      <c r="G42" s="24"/>
    </row>
    <row r="43" spans="1:7" ht="191.25">
      <c r="A43" s="308"/>
      <c r="B43" s="288">
        <v>4.0999999999999996</v>
      </c>
      <c r="C43" s="287" t="s">
        <v>75</v>
      </c>
      <c r="D43" s="289">
        <v>42867</v>
      </c>
      <c r="E43" s="290" t="s">
        <v>76</v>
      </c>
      <c r="F43" s="276" t="s">
        <v>77</v>
      </c>
      <c r="G43" s="24"/>
    </row>
    <row r="44" spans="1:7" ht="112.5">
      <c r="A44" s="308"/>
      <c r="B44" s="288">
        <v>4.2</v>
      </c>
      <c r="C44" s="287" t="s">
        <v>75</v>
      </c>
      <c r="D44" s="289">
        <v>42704</v>
      </c>
      <c r="E44" s="290" t="s">
        <v>78</v>
      </c>
      <c r="F44" s="276" t="s">
        <v>79</v>
      </c>
      <c r="G44" s="24"/>
    </row>
    <row r="45" spans="1:7" ht="213.75">
      <c r="A45" s="308"/>
      <c r="B45" s="291">
        <v>5</v>
      </c>
      <c r="C45" s="287" t="s">
        <v>75</v>
      </c>
      <c r="D45" s="289">
        <v>42867</v>
      </c>
      <c r="E45" s="290" t="s">
        <v>80</v>
      </c>
      <c r="F45" s="276" t="s">
        <v>81</v>
      </c>
      <c r="G45" s="24"/>
    </row>
    <row r="46" spans="1:7" ht="56.25">
      <c r="A46" s="308"/>
      <c r="B46" s="288">
        <v>5.01</v>
      </c>
      <c r="C46" s="287" t="s">
        <v>75</v>
      </c>
      <c r="D46" s="289">
        <v>42907</v>
      </c>
      <c r="E46" s="290" t="s">
        <v>82</v>
      </c>
      <c r="F46" s="276" t="s">
        <v>81</v>
      </c>
      <c r="G46" s="24"/>
    </row>
    <row r="47" spans="1:7" ht="101.25">
      <c r="A47" s="308"/>
      <c r="B47" s="288">
        <v>5.0999999999999996</v>
      </c>
      <c r="C47" s="287" t="s">
        <v>75</v>
      </c>
      <c r="D47" s="289">
        <v>43070</v>
      </c>
      <c r="E47" s="290" t="s">
        <v>83</v>
      </c>
      <c r="F47" s="276" t="s">
        <v>84</v>
      </c>
      <c r="G47" s="24"/>
    </row>
    <row r="48" spans="1:7" ht="90">
      <c r="A48" s="308"/>
      <c r="B48" s="288">
        <v>5.1100000000000003</v>
      </c>
      <c r="C48" s="287" t="s">
        <v>85</v>
      </c>
      <c r="D48" s="289">
        <v>43217</v>
      </c>
      <c r="E48" s="290" t="s">
        <v>86</v>
      </c>
      <c r="F48" s="276" t="s">
        <v>87</v>
      </c>
      <c r="G48" s="24"/>
    </row>
    <row r="49" spans="1:7" ht="90">
      <c r="A49" s="308"/>
      <c r="B49" s="288">
        <v>5.12</v>
      </c>
      <c r="C49" s="287" t="s">
        <v>85</v>
      </c>
      <c r="D49" s="289">
        <v>43581</v>
      </c>
      <c r="E49" s="290" t="s">
        <v>86</v>
      </c>
      <c r="F49" s="276" t="s">
        <v>88</v>
      </c>
      <c r="G49" s="24"/>
    </row>
    <row r="50" spans="1:7" ht="112.5">
      <c r="A50" s="308"/>
      <c r="B50" s="291">
        <v>6</v>
      </c>
      <c r="C50" s="287" t="s">
        <v>85</v>
      </c>
      <c r="D50" s="289">
        <v>43964</v>
      </c>
      <c r="E50" s="290" t="s">
        <v>89</v>
      </c>
      <c r="F50" s="276" t="s">
        <v>90</v>
      </c>
      <c r="G50" s="24"/>
    </row>
    <row r="51" spans="1:7" ht="56.25">
      <c r="A51" s="308"/>
      <c r="B51" s="288">
        <v>6.01</v>
      </c>
      <c r="C51" s="287" t="s">
        <v>85</v>
      </c>
      <c r="D51" s="289">
        <v>43970</v>
      </c>
      <c r="E51" s="290" t="s">
        <v>91</v>
      </c>
      <c r="F51" s="290" t="s">
        <v>90</v>
      </c>
      <c r="G51" s="24"/>
    </row>
    <row r="52" spans="1:7" ht="56.25">
      <c r="A52" s="308"/>
      <c r="B52" s="288">
        <v>6.1</v>
      </c>
      <c r="C52" s="287" t="s">
        <v>85</v>
      </c>
      <c r="D52" s="289">
        <v>44314</v>
      </c>
      <c r="E52" s="290" t="s">
        <v>92</v>
      </c>
      <c r="F52" s="290" t="s">
        <v>93</v>
      </c>
      <c r="G52" s="24"/>
    </row>
    <row r="53" spans="1:7" ht="56.25">
      <c r="A53" s="308"/>
      <c r="B53" s="288">
        <v>6.2</v>
      </c>
      <c r="C53" s="287" t="s">
        <v>85</v>
      </c>
      <c r="D53" s="289">
        <v>44678</v>
      </c>
      <c r="E53" s="290" t="s">
        <v>92</v>
      </c>
      <c r="F53" s="290" t="s">
        <v>94</v>
      </c>
      <c r="G53" s="24"/>
    </row>
    <row r="54" spans="1:7" ht="56.25">
      <c r="A54" s="308"/>
      <c r="B54" s="288">
        <v>6.21</v>
      </c>
      <c r="C54" s="287" t="s">
        <v>85</v>
      </c>
      <c r="D54" s="289">
        <v>44687</v>
      </c>
      <c r="E54" s="290" t="s">
        <v>95</v>
      </c>
      <c r="F54" s="290" t="s">
        <v>94</v>
      </c>
      <c r="G54" s="24"/>
    </row>
    <row r="55" spans="1:7" ht="56.25">
      <c r="A55" s="308"/>
      <c r="B55" s="288">
        <v>6.22</v>
      </c>
      <c r="C55" s="287" t="s">
        <v>85</v>
      </c>
      <c r="D55" s="292">
        <v>44692</v>
      </c>
      <c r="E55" s="290" t="s">
        <v>91</v>
      </c>
      <c r="F55" s="290" t="s">
        <v>94</v>
      </c>
      <c r="G55" s="24"/>
    </row>
    <row r="56" spans="1:7" ht="90">
      <c r="A56" s="308"/>
      <c r="B56" s="291">
        <v>6.3</v>
      </c>
      <c r="C56" s="287" t="s">
        <v>85</v>
      </c>
      <c r="D56" s="292">
        <v>45051</v>
      </c>
      <c r="E56" s="290" t="s">
        <v>96</v>
      </c>
      <c r="F56" s="290" t="s">
        <v>97</v>
      </c>
      <c r="G56" s="24"/>
    </row>
    <row r="57" spans="1:7" ht="56.25">
      <c r="A57" s="308"/>
      <c r="B57" s="288">
        <v>6.31</v>
      </c>
      <c r="C57" s="287" t="s">
        <v>85</v>
      </c>
      <c r="D57" s="292">
        <v>45072</v>
      </c>
      <c r="E57" s="290" t="s">
        <v>98</v>
      </c>
      <c r="F57" s="290" t="s">
        <v>97</v>
      </c>
      <c r="G57" s="24"/>
    </row>
    <row r="58" spans="1:7" ht="56.25">
      <c r="A58" s="308"/>
      <c r="B58" s="291">
        <v>6.4</v>
      </c>
      <c r="C58" s="287" t="s">
        <v>85</v>
      </c>
      <c r="D58" s="292">
        <v>45408</v>
      </c>
      <c r="E58" s="290" t="s">
        <v>99</v>
      </c>
      <c r="F58" s="290" t="s">
        <v>100</v>
      </c>
      <c r="G58" s="24"/>
    </row>
    <row r="59" spans="1:7" ht="56.25">
      <c r="A59" s="308"/>
      <c r="B59" s="291">
        <v>6.5</v>
      </c>
      <c r="C59" s="287" t="s">
        <v>85</v>
      </c>
      <c r="D59" s="292">
        <v>45772</v>
      </c>
      <c r="E59" s="290" t="s">
        <v>101</v>
      </c>
      <c r="F59" s="290" t="s">
        <v>102</v>
      </c>
      <c r="G59" s="24"/>
    </row>
    <row r="60" spans="1:7" ht="90">
      <c r="A60" s="308"/>
      <c r="B60" s="291">
        <v>6.6</v>
      </c>
      <c r="C60" s="287" t="s">
        <v>85</v>
      </c>
      <c r="D60" s="292">
        <v>46129</v>
      </c>
      <c r="E60" s="290" t="s">
        <v>103</v>
      </c>
      <c r="F60" s="293" t="s">
        <v>104</v>
      </c>
      <c r="G60" s="24"/>
    </row>
    <row r="61" spans="1:7" ht="13.5" thickBot="1">
      <c r="A61" s="309"/>
      <c r="B61" s="310" t="str">
        <f ca="1">OFFSET(L!$C$1,MATCH("General"&amp;"Cpy",L!$A:$A,0)-1,SL,,)</f>
        <v>© 2026 Responsible Minerals Initiative. All rights reserved.</v>
      </c>
      <c r="C61" s="310"/>
      <c r="D61" s="310"/>
      <c r="E61" s="310"/>
      <c r="F61" s="310"/>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4828</v>
      </c>
      <c r="B1" s="61"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717</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244</v>
      </c>
    </row>
    <row r="16" spans="1:2">
      <c r="A16" t="s">
        <v>4856</v>
      </c>
      <c r="B16" t="s">
        <v>838</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203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162</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333</v>
      </c>
    </row>
    <row r="43" spans="1:2">
      <c r="A43" t="s">
        <v>4906</v>
      </c>
      <c r="B43" t="s">
        <v>4907</v>
      </c>
    </row>
    <row r="44" spans="1:2">
      <c r="A44" t="s">
        <v>4908</v>
      </c>
      <c r="B44" t="s">
        <v>4909</v>
      </c>
    </row>
    <row r="45" spans="1:2">
      <c r="A45" t="s">
        <v>4910</v>
      </c>
      <c r="B45" t="s">
        <v>4911</v>
      </c>
    </row>
    <row r="46" spans="1:2">
      <c r="A46" t="s">
        <v>4912</v>
      </c>
      <c r="B46" t="s">
        <v>864</v>
      </c>
    </row>
    <row r="47" spans="1:2">
      <c r="A47" t="s">
        <v>4913</v>
      </c>
      <c r="B47" t="s">
        <v>147</v>
      </c>
    </row>
    <row r="48" spans="1:2">
      <c r="A48" t="s">
        <v>4914</v>
      </c>
      <c r="B48" t="s">
        <v>4915</v>
      </c>
    </row>
    <row r="49" spans="1:2">
      <c r="A49" t="s">
        <v>4916</v>
      </c>
      <c r="B49" t="s">
        <v>4917</v>
      </c>
    </row>
    <row r="50" spans="1:2">
      <c r="A50" t="s">
        <v>4918</v>
      </c>
      <c r="B50" t="s">
        <v>357</v>
      </c>
    </row>
    <row r="51" spans="1:2">
      <c r="A51" t="s">
        <v>4919</v>
      </c>
      <c r="B51" t="s">
        <v>4920</v>
      </c>
    </row>
    <row r="52" spans="1:2">
      <c r="A52" t="s">
        <v>4921</v>
      </c>
      <c r="B52" t="s">
        <v>4922</v>
      </c>
    </row>
    <row r="53" spans="1:2">
      <c r="A53" t="s">
        <v>4923</v>
      </c>
      <c r="B53" t="s">
        <v>1349</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910</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1069</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387</v>
      </c>
    </row>
    <row r="78" spans="1:2">
      <c r="A78" t="s">
        <v>4969</v>
      </c>
      <c r="B78" t="s">
        <v>899</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263</v>
      </c>
    </row>
    <row r="86" spans="1:2">
      <c r="A86" t="s">
        <v>4982</v>
      </c>
      <c r="B86" t="s">
        <v>568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351</v>
      </c>
    </row>
    <row r="106" spans="1:2">
      <c r="A106" t="s">
        <v>5020</v>
      </c>
      <c r="B106" t="s">
        <v>178</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239</v>
      </c>
    </row>
    <row r="113" spans="1:2">
      <c r="A113" t="s">
        <v>5032</v>
      </c>
      <c r="B113" t="s">
        <v>5033</v>
      </c>
    </row>
    <row r="114" spans="1:2">
      <c r="A114" t="s">
        <v>5034</v>
      </c>
      <c r="B114" t="s">
        <v>276</v>
      </c>
    </row>
    <row r="115" spans="1:2">
      <c r="A115" t="s">
        <v>5035</v>
      </c>
      <c r="B115" t="s">
        <v>5036</v>
      </c>
    </row>
    <row r="116" spans="1:2">
      <c r="A116" t="s">
        <v>5037</v>
      </c>
      <c r="B116" t="s">
        <v>5038</v>
      </c>
    </row>
    <row r="117" spans="1:2">
      <c r="A117" t="s">
        <v>5039</v>
      </c>
      <c r="B117" t="s">
        <v>665</v>
      </c>
    </row>
    <row r="118" spans="1:2">
      <c r="A118" t="s">
        <v>5040</v>
      </c>
      <c r="B118" t="s">
        <v>5041</v>
      </c>
    </row>
    <row r="119" spans="1:2">
      <c r="A119" t="s">
        <v>5042</v>
      </c>
      <c r="B119" t="s">
        <v>5043</v>
      </c>
    </row>
    <row r="120" spans="1:2">
      <c r="A120" t="s">
        <v>5044</v>
      </c>
      <c r="B120" t="s">
        <v>5045</v>
      </c>
    </row>
    <row r="121" spans="1:2">
      <c r="A121" t="s">
        <v>5046</v>
      </c>
      <c r="B121" t="s">
        <v>473</v>
      </c>
    </row>
    <row r="122" spans="1:2">
      <c r="A122" t="s">
        <v>5047</v>
      </c>
      <c r="B122" t="s">
        <v>5048</v>
      </c>
    </row>
    <row r="123" spans="1:2">
      <c r="A123" t="s">
        <v>5049</v>
      </c>
      <c r="B123" t="s">
        <v>399</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982</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804</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407</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809</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563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167</v>
      </c>
    </row>
    <row r="177" spans="1:2">
      <c r="A177" t="s">
        <v>5150</v>
      </c>
      <c r="B177" t="s">
        <v>382</v>
      </c>
    </row>
    <row r="178" spans="1:2">
      <c r="A178" t="s">
        <v>5151</v>
      </c>
      <c r="B178" t="s">
        <v>5152</v>
      </c>
    </row>
    <row r="179" spans="1:2">
      <c r="A179" t="s">
        <v>5153</v>
      </c>
      <c r="B179" t="s">
        <v>157</v>
      </c>
    </row>
    <row r="180" spans="1:2">
      <c r="A180" t="s">
        <v>5154</v>
      </c>
      <c r="B180" t="s">
        <v>292</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497</v>
      </c>
    </row>
    <row r="186" spans="1:2">
      <c r="A186" t="s">
        <v>5164</v>
      </c>
      <c r="B186" t="s">
        <v>549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770</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362</v>
      </c>
    </row>
    <row r="209" spans="1:2">
      <c r="A209" t="s">
        <v>5207</v>
      </c>
      <c r="B209" t="s">
        <v>5208</v>
      </c>
    </row>
    <row r="210" spans="1:2">
      <c r="A210" t="s">
        <v>5209</v>
      </c>
      <c r="B210" t="s">
        <v>5210</v>
      </c>
    </row>
    <row r="211" spans="1:2">
      <c r="A211" t="s">
        <v>5211</v>
      </c>
      <c r="B211" t="s">
        <v>347</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392</v>
      </c>
    </row>
    <row r="217" spans="1:2">
      <c r="A217" t="s">
        <v>5221</v>
      </c>
      <c r="B217" t="s">
        <v>327</v>
      </c>
    </row>
    <row r="218" spans="1:2">
      <c r="A218" t="s">
        <v>5222</v>
      </c>
      <c r="B218" t="s">
        <v>5223</v>
      </c>
    </row>
    <row r="219" spans="1:2">
      <c r="A219" t="s">
        <v>5224</v>
      </c>
      <c r="B219" t="s">
        <v>502</v>
      </c>
    </row>
    <row r="220" spans="1:2">
      <c r="A220" t="s">
        <v>5225</v>
      </c>
      <c r="B220" t="s">
        <v>5226</v>
      </c>
    </row>
    <row r="221" spans="1:2">
      <c r="A221" t="s">
        <v>5227</v>
      </c>
      <c r="B221" t="s">
        <v>554</v>
      </c>
    </row>
    <row r="222" spans="1:2">
      <c r="A222" t="s">
        <v>5228</v>
      </c>
      <c r="B222" t="s">
        <v>1028</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258</v>
      </c>
    </row>
    <row r="234" spans="1:2">
      <c r="A234" t="s">
        <v>5250</v>
      </c>
      <c r="B234" t="s">
        <v>5251</v>
      </c>
    </row>
    <row r="235" spans="1:2">
      <c r="A235" t="s">
        <v>5252</v>
      </c>
      <c r="B235" t="s">
        <v>287</v>
      </c>
    </row>
    <row r="236" spans="1:2">
      <c r="A236" t="s">
        <v>5253</v>
      </c>
      <c r="B236" t="s">
        <v>5254</v>
      </c>
    </row>
    <row r="237" spans="1:2">
      <c r="A237" t="s">
        <v>5255</v>
      </c>
      <c r="B237" t="s">
        <v>5256</v>
      </c>
    </row>
    <row r="238" spans="1:2">
      <c r="A238" t="s">
        <v>5257</v>
      </c>
      <c r="B238" t="s">
        <v>249</v>
      </c>
    </row>
    <row r="239" spans="1:2">
      <c r="A239" t="s">
        <v>5258</v>
      </c>
      <c r="B239" t="s">
        <v>5259</v>
      </c>
    </row>
    <row r="240" spans="1:2">
      <c r="A240" t="s">
        <v>5260</v>
      </c>
      <c r="B240" t="s">
        <v>302</v>
      </c>
    </row>
    <row r="241" spans="1:2">
      <c r="A241" t="s">
        <v>5261</v>
      </c>
      <c r="B241" t="s">
        <v>5262</v>
      </c>
    </row>
    <row r="242" spans="1:2">
      <c r="A242" t="s">
        <v>5263</v>
      </c>
      <c r="B242" t="s">
        <v>5264</v>
      </c>
    </row>
    <row r="243" spans="1:2">
      <c r="A243" t="s">
        <v>5265</v>
      </c>
      <c r="B243" t="s">
        <v>1212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528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52391146-B9C6-4713-91AB-BB01928B100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719</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290</v>
      </c>
      <c r="C11" t="str">
        <f t="shared" si="0"/>
        <v>AEDubayy</v>
      </c>
    </row>
    <row r="12" spans="1:3">
      <c r="A12" t="s">
        <v>5300</v>
      </c>
      <c r="B12" t="s">
        <v>541</v>
      </c>
      <c r="C12" t="str">
        <f t="shared" si="0"/>
        <v>AEAl Fujayrah</v>
      </c>
    </row>
    <row r="13" spans="1:3">
      <c r="A13" t="s">
        <v>5301</v>
      </c>
      <c r="B13" t="s">
        <v>5302</v>
      </c>
      <c r="C13" t="str">
        <f t="shared" si="0"/>
        <v>AERa’s al Khaymah</v>
      </c>
    </row>
    <row r="14" spans="1:3">
      <c r="A14" t="s">
        <v>5303</v>
      </c>
      <c r="B14" t="s">
        <v>470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841</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247</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271</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206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155</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459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199</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176</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1248</v>
      </c>
      <c r="C544" t="str">
        <f t="shared" si="8"/>
        <v>BRSanta Catarina</v>
      </c>
    </row>
    <row r="545" spans="1:3">
      <c r="A545" t="s">
        <v>6202</v>
      </c>
      <c r="B545" t="s">
        <v>6203</v>
      </c>
      <c r="C545" t="str">
        <f t="shared" si="8"/>
        <v>BRSergipe</v>
      </c>
    </row>
    <row r="546" spans="1:3">
      <c r="A546" t="s">
        <v>6204</v>
      </c>
      <c r="B546" t="s">
        <v>165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1254</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336</v>
      </c>
      <c r="C669" t="str">
        <f t="shared" si="10"/>
        <v>CAOntario</v>
      </c>
    </row>
    <row r="670" spans="1:3">
      <c r="A670" t="s">
        <v>6412</v>
      </c>
      <c r="B670" t="s">
        <v>336</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415</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1352</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421</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798</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765</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330</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867</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320</v>
      </c>
      <c r="C830" t="str">
        <f t="shared" si="12"/>
        <v>CNAnhui Sheng</v>
      </c>
    </row>
    <row r="831" spans="1:3">
      <c r="A831" t="s">
        <v>6678</v>
      </c>
      <c r="B831" t="s">
        <v>547</v>
      </c>
      <c r="C831" t="str">
        <f t="shared" si="12"/>
        <v>CNFujian Sheng</v>
      </c>
    </row>
    <row r="832" spans="1:3">
      <c r="A832" t="s">
        <v>6679</v>
      </c>
      <c r="B832" t="s">
        <v>213</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447</v>
      </c>
      <c r="C835" t="str">
        <f t="shared" ref="C835:C898" si="13">LEFT(A835,2)&amp;B835</f>
        <v>CNHenan Sheng</v>
      </c>
    </row>
    <row r="836" spans="1:3">
      <c r="A836" t="s">
        <v>6685</v>
      </c>
      <c r="B836" t="s">
        <v>463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151</v>
      </c>
      <c r="C840" t="str">
        <f t="shared" si="13"/>
        <v>CNHunan Sheng</v>
      </c>
    </row>
    <row r="841" spans="1:3">
      <c r="A841" t="s">
        <v>6693</v>
      </c>
      <c r="B841" t="s">
        <v>6694</v>
      </c>
      <c r="C841" t="str">
        <f t="shared" si="13"/>
        <v>CNJilin Sheng</v>
      </c>
    </row>
    <row r="842" spans="1:3">
      <c r="A842" t="s">
        <v>6695</v>
      </c>
      <c r="B842" t="s">
        <v>480</v>
      </c>
      <c r="C842" t="str">
        <f t="shared" si="13"/>
        <v>CNJiangsu Sheng</v>
      </c>
    </row>
    <row r="843" spans="1:3">
      <c r="A843" t="s">
        <v>6696</v>
      </c>
      <c r="B843" t="s">
        <v>649</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578</v>
      </c>
      <c r="C846" t="str">
        <f t="shared" si="13"/>
        <v>CNSichuan Sheng</v>
      </c>
    </row>
    <row r="847" spans="1:3">
      <c r="A847" t="s">
        <v>6702</v>
      </c>
      <c r="B847" t="s">
        <v>452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195</v>
      </c>
      <c r="C851" t="str">
        <f t="shared" si="13"/>
        <v>CNYunnan Sheng</v>
      </c>
    </row>
    <row r="852" spans="1:3">
      <c r="A852" t="s">
        <v>6710</v>
      </c>
      <c r="B852" t="s">
        <v>583</v>
      </c>
      <c r="C852" t="str">
        <f t="shared" si="13"/>
        <v>CNZhejiang Sheng</v>
      </c>
    </row>
    <row r="853" spans="1:3">
      <c r="A853" t="s">
        <v>6711</v>
      </c>
      <c r="B853" t="s">
        <v>1233</v>
      </c>
      <c r="C853" t="str">
        <f t="shared" si="13"/>
        <v>CNGuangxi Zhuangzu Zizhiqu</v>
      </c>
    </row>
    <row r="854" spans="1:3">
      <c r="A854" t="s">
        <v>6712</v>
      </c>
      <c r="B854" t="s">
        <v>624</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459</v>
      </c>
      <c r="C867" t="str">
        <f t="shared" si="13"/>
        <v>COAmazonas</v>
      </c>
    </row>
    <row r="868" spans="1:3">
      <c r="A868" t="s">
        <v>6735</v>
      </c>
      <c r="B868" t="s">
        <v>360</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1248</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913</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266</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597</v>
      </c>
      <c r="C1054" t="str">
        <f t="shared" si="16"/>
        <v>DEHessen</v>
      </c>
    </row>
    <row r="1055" spans="1:3">
      <c r="A1055" t="s">
        <v>7094</v>
      </c>
      <c r="B1055" t="s">
        <v>373</v>
      </c>
      <c r="C1055" t="str">
        <f t="shared" si="16"/>
        <v>DEHamburg</v>
      </c>
    </row>
    <row r="1056" spans="1:3">
      <c r="A1056" t="s">
        <v>7095</v>
      </c>
      <c r="B1056" t="s">
        <v>7096</v>
      </c>
      <c r="C1056" t="str">
        <f t="shared" si="16"/>
        <v>DEMecklenburg-Vorpommern</v>
      </c>
    </row>
    <row r="1057" spans="1:3">
      <c r="A1057" t="s">
        <v>7097</v>
      </c>
      <c r="B1057" t="s">
        <v>1119</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1071</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1164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1163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349</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1254</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928</v>
      </c>
      <c r="C1402" t="str">
        <f t="shared" si="21"/>
        <v>ESMadrid, Comunidad de</v>
      </c>
    </row>
    <row r="1403" spans="1:3">
      <c r="A1403" t="s">
        <v>7752</v>
      </c>
      <c r="B1403" t="s">
        <v>927</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1221</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390</v>
      </c>
      <c r="C1484" t="str">
        <f t="shared" si="23"/>
        <v>FISatakunta</v>
      </c>
    </row>
    <row r="1485" spans="1:3">
      <c r="A1485" t="s">
        <v>7873</v>
      </c>
      <c r="B1485" t="s">
        <v>390</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1173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902</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1042</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1195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571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1173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876</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181</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1384</v>
      </c>
      <c r="C2183" t="str">
        <f t="shared" si="34"/>
        <v>IDKepulauan Riau</v>
      </c>
    </row>
    <row r="2184" spans="1:3">
      <c r="A2184" t="s">
        <v>9188</v>
      </c>
      <c r="B2184" t="s">
        <v>9189</v>
      </c>
      <c r="C2184" t="str">
        <f t="shared" si="34"/>
        <v>IDLampung</v>
      </c>
    </row>
    <row r="2185" spans="1:3">
      <c r="A2185" t="s">
        <v>9190</v>
      </c>
      <c r="B2185" t="s">
        <v>185</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641</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1378</v>
      </c>
      <c r="C2273" t="str">
        <f t="shared" si="35"/>
        <v>INChhattīsgarh</v>
      </c>
    </row>
    <row r="2274" spans="1:3">
      <c r="A2274" t="s">
        <v>9326</v>
      </c>
      <c r="B2274" t="s">
        <v>9327</v>
      </c>
      <c r="C2274" t="str">
        <f t="shared" si="35"/>
        <v>INGoa</v>
      </c>
    </row>
    <row r="2275" spans="1:3">
      <c r="A2275" t="s">
        <v>9328</v>
      </c>
      <c r="B2275" t="s">
        <v>561</v>
      </c>
      <c r="C2275" t="str">
        <f t="shared" si="35"/>
        <v>INGujarāt</v>
      </c>
    </row>
    <row r="2276" spans="1:3">
      <c r="A2276" t="s">
        <v>9329</v>
      </c>
      <c r="B2276" t="s">
        <v>1394</v>
      </c>
      <c r="C2276" t="str">
        <f t="shared" si="35"/>
        <v>INHimāchal Pradesh</v>
      </c>
    </row>
    <row r="2277" spans="1:3">
      <c r="A2277" t="s">
        <v>9330</v>
      </c>
      <c r="B2277" t="s">
        <v>802</v>
      </c>
      <c r="C2277" t="str">
        <f t="shared" si="35"/>
        <v>INHaryāna</v>
      </c>
    </row>
    <row r="2278" spans="1:3">
      <c r="A2278" t="s">
        <v>9331</v>
      </c>
      <c r="B2278" t="s">
        <v>9332</v>
      </c>
      <c r="C2278" t="str">
        <f t="shared" si="35"/>
        <v>INJhārkhand</v>
      </c>
    </row>
    <row r="2279" spans="1:3">
      <c r="A2279" t="s">
        <v>9333</v>
      </c>
      <c r="B2279" t="s">
        <v>379</v>
      </c>
      <c r="C2279" t="str">
        <f t="shared" si="35"/>
        <v>INKarnātaka</v>
      </c>
    </row>
    <row r="2280" spans="1:3">
      <c r="A2280" t="s">
        <v>9334</v>
      </c>
      <c r="B2280" t="s">
        <v>427</v>
      </c>
      <c r="C2280" t="str">
        <f t="shared" si="35"/>
        <v>INKerala</v>
      </c>
    </row>
    <row r="2281" spans="1:3">
      <c r="A2281" t="s">
        <v>9335</v>
      </c>
      <c r="B2281" t="s">
        <v>369</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513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354</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242</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637</v>
      </c>
      <c r="C2468" t="str">
        <f t="shared" si="38"/>
        <v>ITToscana</v>
      </c>
    </row>
    <row r="2469" spans="1:3">
      <c r="A2469" t="s">
        <v>9702</v>
      </c>
      <c r="B2469" t="s">
        <v>442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284</v>
      </c>
      <c r="C2583" t="str">
        <f t="shared" si="40"/>
        <v>JPAkita</v>
      </c>
    </row>
    <row r="2584" spans="1:3">
      <c r="A2584" t="s">
        <v>9921</v>
      </c>
      <c r="B2584" t="s">
        <v>9922</v>
      </c>
      <c r="C2584" t="str">
        <f t="shared" si="40"/>
        <v>JPYamagata</v>
      </c>
    </row>
    <row r="2585" spans="1:3">
      <c r="A2585" t="s">
        <v>9923</v>
      </c>
      <c r="B2585" t="s">
        <v>344</v>
      </c>
      <c r="C2585" t="str">
        <f t="shared" si="40"/>
        <v>JPFukushima</v>
      </c>
    </row>
    <row r="2586" spans="1:3">
      <c r="A2586" t="s">
        <v>9923</v>
      </c>
      <c r="B2586" t="s">
        <v>9924</v>
      </c>
      <c r="C2586" t="str">
        <f t="shared" si="40"/>
        <v>JPHukusima</v>
      </c>
    </row>
    <row r="2587" spans="1:3">
      <c r="A2587" t="s">
        <v>9925</v>
      </c>
      <c r="B2587" t="s">
        <v>310</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488</v>
      </c>
      <c r="C2591" t="str">
        <f t="shared" si="40"/>
        <v>JPSaitama</v>
      </c>
    </row>
    <row r="2592" spans="1:3">
      <c r="A2592" t="s">
        <v>9932</v>
      </c>
      <c r="B2592" t="s">
        <v>831</v>
      </c>
      <c r="C2592" t="str">
        <f t="shared" si="40"/>
        <v>JPChiba</v>
      </c>
    </row>
    <row r="2593" spans="1:3">
      <c r="A2593" t="s">
        <v>9932</v>
      </c>
      <c r="B2593" t="s">
        <v>9933</v>
      </c>
      <c r="C2593" t="str">
        <f t="shared" si="40"/>
        <v>JPTiba</v>
      </c>
    </row>
    <row r="2594" spans="1:3">
      <c r="A2594" t="s">
        <v>9934</v>
      </c>
      <c r="B2594" t="s">
        <v>279</v>
      </c>
      <c r="C2594" t="str">
        <f t="shared" si="40"/>
        <v>JPTokyo</v>
      </c>
    </row>
    <row r="2595" spans="1:3">
      <c r="A2595" t="s">
        <v>9934</v>
      </c>
      <c r="B2595" t="s">
        <v>9935</v>
      </c>
      <c r="C2595" t="str">
        <f t="shared" si="40"/>
        <v>JPTôkyô</v>
      </c>
    </row>
    <row r="2596" spans="1:3">
      <c r="A2596" t="s">
        <v>9936</v>
      </c>
      <c r="B2596" t="s">
        <v>1055</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644</v>
      </c>
      <c r="C2617" t="str">
        <f t="shared" si="40"/>
        <v>JPOsaka</v>
      </c>
    </row>
    <row r="2618" spans="1:3">
      <c r="A2618" t="s">
        <v>9968</v>
      </c>
      <c r="B2618" t="s">
        <v>9969</v>
      </c>
      <c r="C2618" t="str">
        <f t="shared" si="40"/>
        <v>JPÔsaka</v>
      </c>
    </row>
    <row r="2619" spans="1:3">
      <c r="A2619" t="s">
        <v>9970</v>
      </c>
      <c r="B2619" t="s">
        <v>1191</v>
      </c>
      <c r="C2619" t="str">
        <f t="shared" si="40"/>
        <v>JPHyogo</v>
      </c>
    </row>
    <row r="2620" spans="1:3">
      <c r="A2620" t="s">
        <v>9970</v>
      </c>
      <c r="B2620" t="s">
        <v>1312</v>
      </c>
      <c r="C2620" t="str">
        <f t="shared" si="40"/>
        <v>JPHyôgo</v>
      </c>
    </row>
    <row r="2621" spans="1:3">
      <c r="A2621" t="s">
        <v>9971</v>
      </c>
      <c r="B2621" t="s">
        <v>847</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494</v>
      </c>
      <c r="C2626" t="str">
        <f t="shared" si="40"/>
        <v>JPOkayama</v>
      </c>
    </row>
    <row r="2627" spans="1:3">
      <c r="A2627" t="s">
        <v>9980</v>
      </c>
      <c r="B2627" t="s">
        <v>794</v>
      </c>
      <c r="C2627" t="str">
        <f t="shared" ref="C2627:C2690" si="41">LEFT(A2627,2)&amp;B2627</f>
        <v>JPHiroshima</v>
      </c>
    </row>
    <row r="2628" spans="1:3">
      <c r="A2628" t="s">
        <v>9980</v>
      </c>
      <c r="B2628" t="s">
        <v>1403</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820</v>
      </c>
      <c r="C2633" t="str">
        <f t="shared" si="41"/>
        <v>JPKagawa</v>
      </c>
    </row>
    <row r="2634" spans="1:3">
      <c r="A2634" t="s">
        <v>9988</v>
      </c>
      <c r="B2634" t="s">
        <v>9989</v>
      </c>
      <c r="C2634" t="str">
        <f t="shared" si="41"/>
        <v>JPEhime</v>
      </c>
    </row>
    <row r="2635" spans="1:3">
      <c r="A2635" t="s">
        <v>9990</v>
      </c>
      <c r="B2635" t="s">
        <v>690</v>
      </c>
      <c r="C2635" t="str">
        <f t="shared" si="41"/>
        <v>JPKochi</v>
      </c>
    </row>
    <row r="2636" spans="1:3">
      <c r="A2636" t="s">
        <v>9990</v>
      </c>
      <c r="B2636" t="s">
        <v>9991</v>
      </c>
      <c r="C2636" t="str">
        <f t="shared" si="41"/>
        <v>JPKôti</v>
      </c>
    </row>
    <row r="2637" spans="1:3">
      <c r="A2637" t="s">
        <v>9992</v>
      </c>
      <c r="B2637" t="s">
        <v>1158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402</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699</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588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723</v>
      </c>
      <c r="C2835" t="str">
        <f t="shared" si="44"/>
        <v>KRUlsan-gwangyeoksi</v>
      </c>
    </row>
    <row r="2836" spans="1:3">
      <c r="A2836" t="s">
        <v>10317</v>
      </c>
      <c r="B2836" t="s">
        <v>476</v>
      </c>
      <c r="C2836" t="str">
        <f t="shared" si="44"/>
        <v>KRGyeonggi-do</v>
      </c>
    </row>
    <row r="2837" spans="1:3">
      <c r="A2837" t="s">
        <v>10318</v>
      </c>
      <c r="B2837" t="s">
        <v>10319</v>
      </c>
      <c r="C2837" t="str">
        <f t="shared" si="44"/>
        <v>KRChungcheongbuk-do</v>
      </c>
    </row>
    <row r="2838" spans="1:3">
      <c r="A2838" t="s">
        <v>10320</v>
      </c>
      <c r="B2838" t="s">
        <v>1024</v>
      </c>
      <c r="C2838" t="str">
        <f t="shared" si="44"/>
        <v>KRChungcheongnam-do</v>
      </c>
    </row>
    <row r="2839" spans="1:3">
      <c r="A2839" t="s">
        <v>10321</v>
      </c>
      <c r="B2839" t="s">
        <v>989</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668</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673</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1019</v>
      </c>
      <c r="C2903" t="str">
        <f t="shared" si="45"/>
        <v>KZAstana</v>
      </c>
    </row>
    <row r="2904" spans="1:3">
      <c r="A2904" t="s">
        <v>10411</v>
      </c>
      <c r="B2904" t="s">
        <v>1019</v>
      </c>
      <c r="C2904" t="str">
        <f t="shared" si="45"/>
        <v>KZAstana</v>
      </c>
    </row>
    <row r="2905" spans="1:3">
      <c r="A2905" t="s">
        <v>10411</v>
      </c>
      <c r="B2905" t="s">
        <v>1019</v>
      </c>
      <c r="C2905" t="str">
        <f t="shared" si="45"/>
        <v>KZAstana</v>
      </c>
    </row>
    <row r="2906" spans="1:3">
      <c r="A2906" t="s">
        <v>10412</v>
      </c>
      <c r="B2906" t="s">
        <v>1020</v>
      </c>
      <c r="C2906" t="str">
        <f t="shared" si="45"/>
        <v>KZAlmaty</v>
      </c>
    </row>
    <row r="2907" spans="1:3">
      <c r="A2907" t="s">
        <v>10412</v>
      </c>
      <c r="B2907" t="s">
        <v>1020</v>
      </c>
      <c r="C2907" t="str">
        <f t="shared" si="45"/>
        <v>KZAlmaty</v>
      </c>
    </row>
    <row r="2908" spans="1:3">
      <c r="A2908" t="s">
        <v>10412</v>
      </c>
      <c r="B2908" t="s">
        <v>1020</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984</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281</v>
      </c>
      <c r="C3839" t="str">
        <f t="shared" si="59"/>
        <v>MWDowa</v>
      </c>
    </row>
    <row r="3840" spans="1:3">
      <c r="A3840" t="s">
        <v>11941</v>
      </c>
      <c r="B3840" t="s">
        <v>281</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752</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410</v>
      </c>
      <c r="C3921" t="str">
        <f t="shared" si="61"/>
        <v>MXSonora</v>
      </c>
    </row>
    <row r="3922" spans="1:3">
      <c r="A3922" t="s">
        <v>12048</v>
      </c>
      <c r="B3922" t="s">
        <v>12049</v>
      </c>
      <c r="C3922" t="str">
        <f t="shared" si="61"/>
        <v>MXTabasco</v>
      </c>
    </row>
    <row r="3923" spans="1:3">
      <c r="A3923" t="s">
        <v>12050</v>
      </c>
      <c r="B3923" t="s">
        <v>1145</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807</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1334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893</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663</v>
      </c>
      <c r="C4060" t="str">
        <f t="shared" si="63"/>
        <v>NOInnlandet</v>
      </c>
    </row>
    <row r="4061" spans="1:3">
      <c r="A4061" t="s">
        <v>12305</v>
      </c>
      <c r="B4061" t="s">
        <v>663</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566</v>
      </c>
      <c r="C4064" t="str">
        <f t="shared" si="63"/>
        <v>NOAgder</v>
      </c>
    </row>
    <row r="4065" spans="1:3">
      <c r="A4065" t="s">
        <v>12308</v>
      </c>
      <c r="B4065" t="s">
        <v>566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812</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459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432</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170</v>
      </c>
      <c r="C4209" t="str">
        <f t="shared" si="65"/>
        <v>PEIka</v>
      </c>
    </row>
    <row r="4210" spans="1:3">
      <c r="A4210" t="s">
        <v>12502</v>
      </c>
      <c r="B4210" t="s">
        <v>170</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325</v>
      </c>
      <c r="C4221" t="str">
        <f t="shared" si="65"/>
        <v>PELima</v>
      </c>
    </row>
    <row r="4222" spans="1:3">
      <c r="A4222" t="s">
        <v>12514</v>
      </c>
      <c r="B4222" t="s">
        <v>325</v>
      </c>
      <c r="C4222" t="str">
        <f t="shared" si="65"/>
        <v>PELima</v>
      </c>
    </row>
    <row r="4223" spans="1:3">
      <c r="A4223" t="s">
        <v>12514</v>
      </c>
      <c r="B4223" t="s">
        <v>325</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1368</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385</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681</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160</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295</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709</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963</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537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871</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500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526</v>
      </c>
      <c r="C4790" t="str">
        <f t="shared" si="74"/>
        <v>RUMoskva</v>
      </c>
    </row>
    <row r="4791" spans="1:3">
      <c r="A4791" t="s">
        <v>13365</v>
      </c>
      <c r="B4791" t="s">
        <v>526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851</v>
      </c>
      <c r="C4805" t="str">
        <f t="shared" si="75"/>
        <v>RUKrasnoyarskiy kray</v>
      </c>
    </row>
    <row r="4806" spans="1:3">
      <c r="A4806" t="s">
        <v>13385</v>
      </c>
      <c r="B4806" t="s">
        <v>1186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552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1173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395</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773</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1173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1031</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1364</v>
      </c>
      <c r="C5428" t="str">
        <f t="shared" si="84"/>
        <v>THChon Buri</v>
      </c>
    </row>
    <row r="5429" spans="1:3">
      <c r="A5429" t="s">
        <v>14437</v>
      </c>
      <c r="B5429" t="s">
        <v>1102</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1408</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634</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505</v>
      </c>
      <c r="C5674" t="str">
        <f t="shared" si="88"/>
        <v>TWKaohsiung</v>
      </c>
    </row>
    <row r="5675" spans="1:3">
      <c r="A5675" t="s">
        <v>14898</v>
      </c>
      <c r="B5675" t="s">
        <v>14899</v>
      </c>
      <c r="C5675" t="str">
        <f t="shared" si="88"/>
        <v>TWNew Taipei</v>
      </c>
    </row>
    <row r="5676" spans="1:3">
      <c r="A5676" t="s">
        <v>14900</v>
      </c>
      <c r="B5676" t="s">
        <v>970</v>
      </c>
      <c r="C5676" t="str">
        <f t="shared" si="88"/>
        <v>TWTaoyuan</v>
      </c>
    </row>
    <row r="5677" spans="1:3">
      <c r="A5677" t="s">
        <v>14901</v>
      </c>
      <c r="B5677" t="s">
        <v>975</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557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261</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1173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1374</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780</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756</v>
      </c>
      <c r="C5939" t="str">
        <f t="shared" si="92"/>
        <v>USNorth Carolina</v>
      </c>
    </row>
    <row r="5940" spans="1:3">
      <c r="A5940" t="s">
        <v>15399</v>
      </c>
      <c r="B5940" t="s">
        <v>906</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735</v>
      </c>
      <c r="C5946" t="str">
        <f t="shared" si="92"/>
        <v>USNew York</v>
      </c>
    </row>
    <row r="5947" spans="1:3">
      <c r="A5947" t="s">
        <v>15410</v>
      </c>
      <c r="B5947" t="s">
        <v>299</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252</v>
      </c>
      <c r="C5950" t="str">
        <f t="shared" si="92"/>
        <v>USPennsylvania</v>
      </c>
    </row>
    <row r="5951" spans="1:3">
      <c r="A5951" t="s">
        <v>15416</v>
      </c>
      <c r="B5951" t="s">
        <v>256</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1241</v>
      </c>
      <c r="C5955" t="str">
        <f t="shared" ref="C5955:C6018" si="93">LEFT(A5955,2)&amp;B5955</f>
        <v>USTexas</v>
      </c>
    </row>
    <row r="5956" spans="1:3">
      <c r="A5956" t="s">
        <v>15424</v>
      </c>
      <c r="B5956" t="s">
        <v>340</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824</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305</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305</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459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1276</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1215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365</v>
      </c>
      <c r="C6169" t="str">
        <f t="shared" si="96"/>
        <v>ZAGauteng</v>
      </c>
    </row>
    <row r="6170" spans="1:3">
      <c r="A6170" t="s">
        <v>15775</v>
      </c>
      <c r="B6170" t="s">
        <v>365</v>
      </c>
      <c r="C6170" t="str">
        <f t="shared" si="96"/>
        <v>ZAGauteng</v>
      </c>
    </row>
    <row r="6171" spans="1:3">
      <c r="A6171" t="s">
        <v>15775</v>
      </c>
      <c r="B6171" t="s">
        <v>15776</v>
      </c>
      <c r="C6171" t="str">
        <f t="shared" si="96"/>
        <v>ZAiGauteng</v>
      </c>
    </row>
    <row r="6172" spans="1:3">
      <c r="A6172" t="s">
        <v>15775</v>
      </c>
      <c r="B6172" t="s">
        <v>365</v>
      </c>
      <c r="C6172" t="str">
        <f t="shared" si="96"/>
        <v>ZAGauteng</v>
      </c>
    </row>
    <row r="6173" spans="1:3">
      <c r="A6173" t="s">
        <v>15775</v>
      </c>
      <c r="B6173" t="s">
        <v>15777</v>
      </c>
      <c r="C6173" t="str">
        <f t="shared" si="96"/>
        <v>ZAKgauteng</v>
      </c>
    </row>
    <row r="6174" spans="1:3">
      <c r="A6174" t="s">
        <v>15775</v>
      </c>
      <c r="B6174" t="s">
        <v>365</v>
      </c>
      <c r="C6174" t="str">
        <f t="shared" si="96"/>
        <v>ZAGauteng</v>
      </c>
    </row>
    <row r="6175" spans="1:3">
      <c r="A6175" t="s">
        <v>15775</v>
      </c>
      <c r="B6175" t="s">
        <v>365</v>
      </c>
      <c r="C6175" t="str">
        <f t="shared" si="96"/>
        <v>ZAGauteng</v>
      </c>
    </row>
    <row r="6176" spans="1:3">
      <c r="A6176" t="s">
        <v>15775</v>
      </c>
      <c r="B6176" t="s">
        <v>365</v>
      </c>
      <c r="C6176" t="str">
        <f t="shared" si="96"/>
        <v>ZAGauteng</v>
      </c>
    </row>
    <row r="6177" spans="1:3">
      <c r="A6177" t="s">
        <v>15775</v>
      </c>
      <c r="B6177" t="s">
        <v>365</v>
      </c>
      <c r="C6177" t="str">
        <f t="shared" si="96"/>
        <v>ZAGauteng</v>
      </c>
    </row>
    <row r="6178" spans="1:3">
      <c r="A6178" t="s">
        <v>15775</v>
      </c>
      <c r="B6178" t="s">
        <v>15778</v>
      </c>
      <c r="C6178" t="str">
        <f t="shared" si="96"/>
        <v>ZARhawuti</v>
      </c>
    </row>
    <row r="6179" spans="1:3">
      <c r="A6179" t="s">
        <v>15775</v>
      </c>
      <c r="B6179" t="s">
        <v>365</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1173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531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F0E6B7F-EE4D-4E15-9D37-B5EE5A17DB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105</v>
      </c>
    </row>
    <row r="2" spans="1:2" ht="30">
      <c r="A2" s="102" t="str">
        <f ca="1">OFFSET(L!$C$1,MATCH("Instructions"&amp;ADDRESS(ROW(),COLUMN(),4),L!$A:$A,0)-1,SL,,)</f>
        <v>Introduction</v>
      </c>
      <c r="B2" s="97" t="s">
        <v>106</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107</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108</v>
      </c>
    </row>
    <row r="5" spans="1:2" ht="15">
      <c r="A5" s="103"/>
      <c r="B5" s="97"/>
    </row>
    <row r="6" spans="1:2" ht="30">
      <c r="A6" s="102" t="str">
        <f ca="1">OFFSET(L!$C$1,MATCH("Instructions"&amp;ADDRESS(ROW(),COLUMN(),4),L!$A:$A,0)-1,SL,,)</f>
        <v>Instructions for completing Company Information questions (rows 8 - 22).
Provide comments in ENGLISH only</v>
      </c>
      <c r="B6" s="97" t="s">
        <v>106</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105</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106</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106</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106</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109</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106</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106</v>
      </c>
    </row>
    <row r="27" spans="1:2" ht="30">
      <c r="A27" s="99" t="str">
        <f ca="1">OFFSET(L!$C$1,MATCH("Instructions"&amp;ADDRESS(ROW(),COLUMN(),4),L!$A:$A,0)-1,SL,,)</f>
        <v>Some companies may require substantiation for a "No" answer that should be entered into the Comment Field.</v>
      </c>
      <c r="B27" s="97" t="s">
        <v>106</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106</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106</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109</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106</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106</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110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111</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109</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112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106</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107</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106</v>
      </c>
    </row>
    <row r="47" spans="1:2" ht="15">
      <c r="A47" s="103"/>
      <c r="B47" s="97"/>
    </row>
    <row r="48" spans="1:2" ht="30">
      <c r="A48" s="102" t="str">
        <f ca="1">OFFSET(L!$C$1,MATCH("Instructions"&amp;ADDRESS(ROW(),COLUMN(),4),L!$A:$A,0)-1,SL,,)</f>
        <v>Instructions for completing the Smelter List Tab.
Provide answers in ENGLISH only</v>
      </c>
      <c r="B48" s="97" t="s">
        <v>106</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105</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106</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106</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105</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111</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105</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105</v>
      </c>
    </row>
    <row r="58" spans="1:2" ht="60">
      <c r="A58" s="99" t="str">
        <f ca="1">OFFSET(L!$C$1,MATCH("Instructions"&amp;ADDRESS(ROW(),COLUMN(),4),L!$A:$A,0)-1,SL,,)</f>
        <v>8. Smelter Street -  Provide the street name on which the smelter is located. This field is optional.</v>
      </c>
      <c r="B58" s="97" t="s">
        <v>105</v>
      </c>
    </row>
    <row r="59" spans="1:2" ht="30">
      <c r="A59" s="99" t="str">
        <f ca="1">OFFSET(L!$C$1,MATCH("Instructions"&amp;ADDRESS(ROW(),COLUMN(),4),L!$A:$A,0)-1,SL,,)</f>
        <v>9. Smelter City – Provide the city name of where the smelter is located. This field is optional.</v>
      </c>
      <c r="B59" s="97" t="s">
        <v>106</v>
      </c>
    </row>
    <row r="60" spans="1:2" ht="45" customHeight="1">
      <c r="A60" s="99" t="str">
        <f ca="1">OFFSET(L!$C$1,MATCH("Instructions"&amp;ADDRESS(ROW(),COLUMN(),4),L!$A:$A,0)-1,SL,,)</f>
        <v>10. Smelter Location: State/Province, if applicable – Provide the state or province where the smelter is located. This field is optional.</v>
      </c>
      <c r="B60" s="97" t="s">
        <v>109</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109</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105</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105</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106</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113</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112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111</v>
      </c>
    </row>
    <row r="74" spans="1:2" ht="30">
      <c r="A74" s="99"/>
      <c r="B74" s="97" t="s">
        <v>106</v>
      </c>
    </row>
    <row r="75" spans="1:2" ht="15">
      <c r="A75" s="99" t="str">
        <f ca="1">OFFSET(L!$C$1,MATCH("General"&amp;"Cpy",L!$A:$A,0)-1,SL,,)</f>
        <v>© 2026 Responsible Minerals Initiative. All rights reserved.</v>
      </c>
      <c r="B75" s="98"/>
    </row>
    <row r="76" spans="1:2" ht="15">
      <c r="A76" s="100" t="s">
        <v>114</v>
      </c>
      <c r="B76" s="98"/>
    </row>
    <row r="77" spans="1:2" ht="15.75" thickBot="1">
      <c r="A77" s="136"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3"/>
      <c r="B1" s="324"/>
      <c r="C1" s="324"/>
      <c r="D1" s="325"/>
    </row>
    <row r="2" spans="1:5" ht="71.25" customHeight="1">
      <c r="A2" s="71"/>
      <c r="B2" s="134" t="str">
        <f ca="1">OFFSET(L!$C$1,MATCH("Definitions"&amp;ADDRESS(ROW(),COLUMN(),4),L!$A:$A,0)-1,SL,,)</f>
        <v>ITEM</v>
      </c>
      <c r="C2" s="134" t="str">
        <f ca="1">OFFSET(L!$C$1,MATCH("Definitions"&amp;ADDRESS(ROW(),COLUMN(),4),L!$A:$A,0)-1,SL,,)</f>
        <v>DEFINITION</v>
      </c>
      <c r="D2" s="327"/>
      <c r="E2" s="98"/>
    </row>
    <row r="3" spans="1:5" ht="63.95" customHeight="1">
      <c r="A3" s="71"/>
      <c r="B3" s="60" t="str">
        <f ca="1">OFFSET(L!$C$1,MATCH("Definitions"&amp;ADDRESS(ROW(),COLUMN(),4),L!$A:$A,0)-1,SL,,)</f>
        <v>3TG</v>
      </c>
      <c r="C3" s="60" t="str">
        <f ca="1">OFFSET(L!$C$1,MATCH("Definitions"&amp;ADDRESS(ROW(),COLUMN(),4),L!$A:$A,0)-1,SL,,)</f>
        <v>Tantalum, tin, tungsten, gold</v>
      </c>
      <c r="D3" s="327"/>
      <c r="E3" s="97" t="s">
        <v>109</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97" t="s">
        <v>105</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97" t="s">
        <v>105</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97" t="s">
        <v>110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7"/>
      <c r="E9" s="97" t="s">
        <v>105</v>
      </c>
    </row>
    <row r="10" spans="1:5" ht="45">
      <c r="A10" s="71"/>
      <c r="B10" s="60" t="str">
        <f ca="1">OFFSET(L!$C$1,MATCH("Definitions"&amp;ADDRESS(ROW(),COLUMN(),4),L!$A:$A,0)-1,SL,,)</f>
        <v>DRC</v>
      </c>
      <c r="C10" s="60" t="str">
        <f ca="1">OFFSET(L!$C$1,MATCH("Definitions"&amp;ADDRESS(ROW(),COLUMN(),4),L!$A:$A,0)-1,SL,,)</f>
        <v>Democratic Republic of Congo</v>
      </c>
      <c r="D10" s="327"/>
      <c r="E10" s="97" t="s">
        <v>109</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97" t="s">
        <v>109</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7"/>
      <c r="E12" s="97" t="s">
        <v>109</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7"/>
      <c r="E13" s="97" t="s">
        <v>111</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97" t="s">
        <v>109</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97" t="s">
        <v>109</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97" t="s">
        <v>109</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97" t="s">
        <v>109</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97" t="s">
        <v>109</v>
      </c>
    </row>
    <row r="19" spans="1:5" ht="15">
      <c r="A19" s="71"/>
      <c r="B19" s="60" t="str">
        <f ca="1">OFFSET(L!$C$1,MATCH("Definitions"&amp;ADDRESS(ROW(),COLUMN(),4),L!$A:$A,0)-1,SL,,)</f>
        <v>OECD</v>
      </c>
      <c r="C19" s="60" t="str">
        <f ca="1">OFFSET(L!$C$1,MATCH("Definitions"&amp;ADDRESS(ROW(),COLUMN(),4),L!$A:$A,0)-1,SL,,)</f>
        <v>Organisation for Economic Co-operation and Development</v>
      </c>
      <c r="D19" s="327"/>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7"/>
      <c r="E20" s="97"/>
    </row>
    <row r="21" spans="1:5" ht="15">
      <c r="A21" s="71"/>
      <c r="B21" s="60" t="str">
        <f ca="1">OFFSET(L!$C$1,MATCH("Definitions"&amp;ADDRESS(ROW(),COLUMN(),4),L!$A:$A,0)-1,SL,,)</f>
        <v>RBA</v>
      </c>
      <c r="C21" s="60" t="str">
        <f ca="1">OFFSET(L!$C$1,MATCH("Definitions"&amp;ADDRESS(ROW(),COLUMN(),4),L!$A:$A,0)-1,SL,,)</f>
        <v>Responsible Business Alliance (www.responsiblebusiness.org)</v>
      </c>
      <c r="D21" s="327"/>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7"/>
      <c r="E25" s="97" t="s">
        <v>109</v>
      </c>
    </row>
    <row r="26" spans="1:5" ht="75">
      <c r="A26" s="71"/>
      <c r="B26" s="60" t="str">
        <f ca="1">OFFSET(L!$C$1,MATCH("Definitions"&amp;ADDRESS(ROW(),COLUMN(),4),L!$A:$A,0)-1,SL,,)</f>
        <v>SEC</v>
      </c>
      <c r="C26" s="60" t="str">
        <f ca="1">OFFSET(L!$C$1,MATCH("Definitions"&amp;ADDRESS(ROW(),COLUMN(),4),L!$A:$A,0)-1,SL,,)</f>
        <v>U.S. Securities and Exchange Commission (www.sec.gov)</v>
      </c>
      <c r="D26" s="327"/>
      <c r="E26" s="97" t="s">
        <v>111</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97" t="s">
        <v>109</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7"/>
      <c r="E28" s="97" t="s">
        <v>105</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7"/>
      <c r="E29" s="97" t="s">
        <v>111</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7"/>
      <c r="E30" s="97" t="s">
        <v>116</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7"/>
      <c r="E31" s="97"/>
    </row>
    <row r="32" spans="1:5" ht="15">
      <c r="A32" s="71"/>
      <c r="B32" s="326" t="str">
        <f ca="1">OFFSET(L!$C$1,MATCH("General"&amp;"Cpy",L!$A:$A,0)-1,SL,,)</f>
        <v>© 2026 Responsible Minerals Initiative. All rights reserved.</v>
      </c>
      <c r="C32" s="326"/>
      <c r="D32" s="327"/>
      <c r="E32" s="97"/>
    </row>
    <row r="33" spans="1:4" ht="13.5" thickBot="1">
      <c r="A33" s="72"/>
      <c r="B33" s="146"/>
      <c r="C33" s="146"/>
      <c r="D33" s="328"/>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3" sqref="D33:E3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2"/>
      <c r="B1" s="353"/>
      <c r="C1" s="353"/>
      <c r="D1" s="353"/>
      <c r="E1" s="353"/>
      <c r="F1" s="353"/>
      <c r="G1" s="353"/>
      <c r="H1" s="353"/>
      <c r="I1" s="353"/>
      <c r="J1" s="353"/>
      <c r="K1" s="354"/>
      <c r="L1" s="97"/>
      <c r="P1" s="2"/>
      <c r="Q1" s="2"/>
      <c r="R1" s="2"/>
      <c r="S1" s="2"/>
      <c r="T1" s="2"/>
      <c r="U1" s="2"/>
      <c r="V1" s="2"/>
      <c r="W1" s="2"/>
      <c r="X1" s="2"/>
      <c r="Y1" s="2"/>
      <c r="Z1" s="2"/>
      <c r="AA1" s="2"/>
      <c r="AB1" s="2"/>
      <c r="AC1" s="2"/>
      <c r="AD1" s="2"/>
      <c r="AE1" s="2"/>
      <c r="AF1" s="2"/>
      <c r="AG1" s="2"/>
      <c r="AH1" s="2"/>
    </row>
    <row r="2" spans="1:34" ht="82.35" customHeight="1">
      <c r="A2" s="31"/>
      <c r="B2" s="133"/>
      <c r="C2" s="32"/>
      <c r="D2" s="355" t="str">
        <f ca="1">OFFSET(L!$C$1,MATCH("Declaration"&amp;ADDRESS(ROW(),COLUMN(),4),L!$A:$A,0)-1,SL,,)</f>
        <v>Conflict Minerals Reporting Template (CMRT)</v>
      </c>
      <c r="E2" s="356"/>
      <c r="F2" s="356"/>
      <c r="G2" s="356"/>
      <c r="H2" s="356"/>
      <c r="I2" s="356"/>
      <c r="J2" s="35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117</v>
      </c>
      <c r="C3" s="14"/>
      <c r="D3" s="34" t="s">
        <v>118</v>
      </c>
      <c r="E3" s="2"/>
      <c r="F3" s="362"/>
      <c r="G3" s="362"/>
      <c r="H3" s="362"/>
      <c r="I3" s="145"/>
      <c r="J3" s="135" t="s">
        <v>119</v>
      </c>
      <c r="K3" s="33"/>
      <c r="L3" s="97"/>
      <c r="P3" s="42">
        <f>MATCH($D$3,LN,0)</f>
        <v>1</v>
      </c>
    </row>
    <row r="4" spans="1:34" ht="15.75">
      <c r="A4" s="31"/>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3"/>
      <c r="L6" s="112" t="s">
        <v>106</v>
      </c>
      <c r="P6" s="2"/>
      <c r="Q6" s="2"/>
      <c r="R6" s="2"/>
      <c r="S6" s="2"/>
      <c r="T6" s="2"/>
      <c r="U6" s="2"/>
      <c r="V6" s="2"/>
      <c r="W6" s="2"/>
      <c r="X6" s="2"/>
      <c r="Y6" s="2"/>
      <c r="Z6" s="2"/>
      <c r="AA6" s="2"/>
      <c r="AB6" s="2"/>
      <c r="AC6" s="2"/>
      <c r="AD6" s="2"/>
      <c r="AE6" s="2"/>
      <c r="AF6" s="2"/>
      <c r="AG6" s="2"/>
      <c r="AH6" s="2"/>
    </row>
    <row r="7" spans="1:34" ht="36.950000000000003" customHeight="1">
      <c r="A7" s="31"/>
      <c r="B7" s="367" t="str">
        <f ca="1">OFFSET(L!$C$1,MATCH("Declaration"&amp;ADDRESS(ROW(),COLUMN(),4),L!$A:$A,0)-1,SL,,)</f>
        <v>Company Information</v>
      </c>
      <c r="C7" s="367"/>
      <c r="D7" s="367"/>
      <c r="E7" s="367"/>
      <c r="F7" s="367"/>
      <c r="G7" s="367"/>
      <c r="H7" s="367"/>
      <c r="I7" s="367"/>
      <c r="J7" s="367"/>
      <c r="K7" s="33"/>
      <c r="L7" s="112"/>
      <c r="P7" s="2"/>
      <c r="Q7" s="2"/>
      <c r="R7" s="2"/>
      <c r="S7" s="2"/>
      <c r="T7" s="2"/>
      <c r="U7" s="2"/>
      <c r="V7" s="2"/>
      <c r="W7" s="2"/>
      <c r="X7" s="2"/>
      <c r="Y7" s="2"/>
      <c r="Z7" s="2"/>
      <c r="AA7" s="2"/>
      <c r="AB7" s="2"/>
      <c r="AC7" s="2"/>
      <c r="AD7" s="2"/>
      <c r="AE7" s="2"/>
      <c r="AF7" s="2"/>
      <c r="AG7" s="2"/>
      <c r="AH7" s="2"/>
    </row>
    <row r="8" spans="1:34" ht="15.75" customHeight="1">
      <c r="A8" s="35"/>
      <c r="B8" s="70" t="str">
        <f ca="1">OFFSET(L!$C$1,MATCH("Declaration"&amp;ADDRESS(ROW(),COLUMN(),4),L!$A:$A,0)-1,SL,,)</f>
        <v>Company Name (*):</v>
      </c>
      <c r="C8" s="73"/>
      <c r="D8" s="380" t="s">
        <v>15858</v>
      </c>
      <c r="E8" s="381"/>
      <c r="F8" s="381"/>
      <c r="G8" s="381"/>
      <c r="H8" s="381"/>
      <c r="I8" s="381"/>
      <c r="J8" s="382"/>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4" t="s">
        <v>120</v>
      </c>
      <c r="E9" s="365"/>
      <c r="F9" s="365"/>
      <c r="G9" s="366"/>
      <c r="H9" s="200"/>
      <c r="I9" s="200"/>
      <c r="J9" s="200"/>
      <c r="K9" s="33"/>
      <c r="L9" s="112"/>
      <c r="P9" s="42" t="s">
        <v>120</v>
      </c>
      <c r="Q9" s="42" t="s">
        <v>121</v>
      </c>
      <c r="R9" s="42" t="s">
        <v>122</v>
      </c>
      <c r="S9" s="42"/>
      <c r="T9" s="30"/>
      <c r="U9" s="2"/>
      <c r="V9" s="2"/>
      <c r="W9" s="2"/>
      <c r="X9" s="2"/>
      <c r="Y9" s="2"/>
      <c r="Z9" s="2"/>
      <c r="AA9" s="2"/>
      <c r="AB9" s="2"/>
      <c r="AC9" s="2"/>
      <c r="AD9" s="2"/>
      <c r="AE9" s="2"/>
      <c r="AF9" s="2"/>
      <c r="AG9" s="2"/>
      <c r="AH9" s="2"/>
    </row>
    <row r="10" spans="1:34" ht="32.450000000000003" customHeight="1">
      <c r="A10" s="35"/>
      <c r="B10" s="368" t="str">
        <f ca="1">OFFSET(L!$C$1,MATCH("Declaration"&amp;ADDRESS(ROW(),COLUMN(),4)&amp;LEFT($D$9,1),L!$A:$A,0)-1,SL,,)</f>
        <v>Description of Scope:</v>
      </c>
      <c r="C10" s="119"/>
      <c r="D10" s="359"/>
      <c r="E10" s="360"/>
      <c r="F10" s="360"/>
      <c r="G10" s="360"/>
      <c r="H10" s="360"/>
      <c r="I10" s="360"/>
      <c r="J10" s="361"/>
      <c r="K10" s="33"/>
      <c r="L10" s="112"/>
      <c r="Q10" s="2"/>
      <c r="R10" s="2"/>
      <c r="S10" s="2"/>
      <c r="T10" s="2"/>
      <c r="U10" s="2"/>
      <c r="V10" s="2"/>
      <c r="W10" s="2"/>
      <c r="X10" s="2"/>
      <c r="Y10" s="2"/>
      <c r="Z10" s="2"/>
      <c r="AA10" s="2"/>
      <c r="AB10" s="2"/>
      <c r="AC10" s="2"/>
      <c r="AD10" s="2"/>
      <c r="AE10" s="2"/>
      <c r="AF10" s="2"/>
      <c r="AG10" s="2"/>
      <c r="AH10" s="2"/>
    </row>
    <row r="11" spans="1:34" ht="15.75">
      <c r="A11" s="35"/>
      <c r="B11" s="369"/>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ustomHeight="1">
      <c r="A12" s="35"/>
      <c r="B12" s="37" t="str">
        <f ca="1">OFFSET(L!$C$1,MATCH("Declaration"&amp;ADDRESS(ROW(),COLUMN(),4),L!$A:$A,0)-1,SL,,)</f>
        <v>Company Unique ID:</v>
      </c>
      <c r="C12" s="74"/>
      <c r="D12" s="383" t="s">
        <v>15859</v>
      </c>
      <c r="E12" s="384"/>
      <c r="F12" s="384"/>
      <c r="G12" s="384"/>
      <c r="H12" s="384"/>
      <c r="I12" s="384"/>
      <c r="J12" s="384"/>
      <c r="K12" s="33"/>
      <c r="L12" s="112"/>
      <c r="Q12" s="2"/>
      <c r="R12" s="2"/>
      <c r="S12" s="2"/>
      <c r="T12" s="2"/>
      <c r="U12" s="2"/>
      <c r="V12" s="2"/>
      <c r="W12" s="2"/>
      <c r="X12" s="2"/>
      <c r="Y12" s="2"/>
      <c r="Z12" s="2"/>
      <c r="AA12" s="2"/>
      <c r="AB12" s="2"/>
      <c r="AC12" s="2"/>
      <c r="AD12" s="2"/>
      <c r="AE12" s="2"/>
      <c r="AF12" s="2"/>
      <c r="AG12" s="2"/>
      <c r="AH12" s="2"/>
    </row>
    <row r="13" spans="1:34" ht="15.75" customHeight="1">
      <c r="A13" s="35"/>
      <c r="B13" s="37" t="str">
        <f ca="1">OFFSET(L!$C$1,MATCH("Declaration"&amp;ADDRESS(ROW(),COLUMN(),4),L!$A:$A,0)-1,SL,,)</f>
        <v>Company Unique ID Authority:</v>
      </c>
      <c r="C13" s="74"/>
      <c r="D13" s="385" t="s">
        <v>15860</v>
      </c>
      <c r="E13" s="386"/>
      <c r="F13" s="386"/>
      <c r="G13" s="386"/>
      <c r="H13" s="386"/>
      <c r="I13" s="386"/>
      <c r="J13" s="386"/>
      <c r="K13" s="33"/>
      <c r="L13" s="112"/>
      <c r="Q13" s="2"/>
      <c r="R13" s="2"/>
      <c r="S13" s="2"/>
      <c r="T13" s="2"/>
      <c r="U13" s="2"/>
      <c r="V13" s="2"/>
      <c r="W13" s="2"/>
      <c r="X13" s="2"/>
      <c r="Y13" s="2"/>
      <c r="Z13" s="2"/>
      <c r="AA13" s="2"/>
      <c r="AB13" s="2"/>
      <c r="AC13" s="2"/>
      <c r="AD13" s="2"/>
      <c r="AE13" s="2"/>
      <c r="AF13" s="2"/>
      <c r="AG13" s="2"/>
      <c r="AH13" s="2"/>
    </row>
    <row r="14" spans="1:34" ht="15.75" customHeight="1">
      <c r="A14" s="35"/>
      <c r="B14" s="37" t="str">
        <f ca="1">OFFSET(L!$C$1,MATCH("Declaration"&amp;ADDRESS(ROW(),COLUMN(),4),L!$A:$A,0)-1,SL,,)</f>
        <v>Address:</v>
      </c>
      <c r="C14" s="74"/>
      <c r="D14" s="385" t="s">
        <v>15861</v>
      </c>
      <c r="E14" s="386"/>
      <c r="F14" s="386"/>
      <c r="G14" s="386"/>
      <c r="H14" s="386"/>
      <c r="I14" s="386"/>
      <c r="J14" s="386"/>
      <c r="K14" s="33"/>
      <c r="L14" s="112"/>
      <c r="Q14" s="2"/>
      <c r="R14" s="2"/>
      <c r="S14" s="2"/>
      <c r="T14" s="2"/>
      <c r="U14" s="2"/>
      <c r="V14" s="2"/>
      <c r="W14" s="2"/>
      <c r="X14" s="2"/>
      <c r="Y14" s="2"/>
      <c r="Z14" s="2"/>
      <c r="AA14" s="2"/>
      <c r="AB14" s="2"/>
      <c r="AC14" s="2"/>
      <c r="AD14" s="2"/>
      <c r="AE14" s="2"/>
      <c r="AF14" s="2"/>
      <c r="AG14" s="2"/>
      <c r="AH14" s="2"/>
    </row>
    <row r="15" spans="1:34" ht="15.75" customHeight="1">
      <c r="A15" s="35"/>
      <c r="B15" s="37" t="str">
        <f ca="1">OFFSET(L!$C$1,MATCH("Declaration"&amp;ADDRESS(ROW(),COLUMN(),4),L!$A:$A,0)-1,SL,,)</f>
        <v>Contact Name (*):</v>
      </c>
      <c r="C15" s="74"/>
      <c r="D15" s="385" t="s">
        <v>15862</v>
      </c>
      <c r="E15" s="386"/>
      <c r="F15" s="386"/>
      <c r="G15" s="386"/>
      <c r="H15" s="386"/>
      <c r="I15" s="386"/>
      <c r="J15" s="386"/>
      <c r="K15" s="33"/>
      <c r="L15" s="112"/>
      <c r="Q15" s="2"/>
      <c r="R15" s="2"/>
      <c r="S15" s="2"/>
      <c r="T15" s="2"/>
      <c r="U15" s="2"/>
      <c r="V15" s="2"/>
      <c r="W15" s="2"/>
      <c r="X15" s="2"/>
      <c r="Y15" s="2"/>
      <c r="Z15" s="2"/>
      <c r="AA15" s="2"/>
      <c r="AB15" s="2"/>
      <c r="AC15" s="2"/>
      <c r="AD15" s="2"/>
      <c r="AE15" s="2"/>
      <c r="AF15" s="2"/>
      <c r="AG15" s="2"/>
      <c r="AH15" s="2"/>
    </row>
    <row r="16" spans="1:34" ht="15.75" customHeight="1">
      <c r="A16" s="35"/>
      <c r="B16" s="37" t="str">
        <f ca="1">OFFSET(L!$C$1,MATCH("Declaration"&amp;ADDRESS(ROW(),COLUMN(),4),L!$A:$A,0)-1,SL,,)</f>
        <v>Email – Contact (*):</v>
      </c>
      <c r="C16" s="74"/>
      <c r="D16" s="387" t="s">
        <v>15863</v>
      </c>
      <c r="E16" s="388"/>
      <c r="F16" s="388"/>
      <c r="G16" s="388"/>
      <c r="H16" s="388"/>
      <c r="I16" s="388"/>
      <c r="J16" s="388"/>
      <c r="K16" s="33"/>
      <c r="L16" s="112"/>
      <c r="Q16" s="2"/>
      <c r="R16" s="2"/>
      <c r="S16" s="2"/>
      <c r="T16" s="2"/>
      <c r="U16" s="2"/>
      <c r="V16" s="2"/>
      <c r="W16" s="2"/>
      <c r="X16" s="2"/>
      <c r="Y16" s="2"/>
      <c r="Z16" s="2"/>
      <c r="AA16" s="2"/>
      <c r="AB16" s="2"/>
      <c r="AC16" s="2"/>
      <c r="AD16" s="2"/>
      <c r="AE16" s="2"/>
      <c r="AF16" s="2"/>
      <c r="AG16" s="2"/>
      <c r="AH16" s="2"/>
    </row>
    <row r="17" spans="1:34" ht="15.75" customHeight="1">
      <c r="A17" s="35"/>
      <c r="B17" s="37" t="str">
        <f ca="1">OFFSET(L!$C$1,MATCH("Declaration"&amp;ADDRESS(ROW(),COLUMN(),4),L!$A:$A,0)-1,SL,,)</f>
        <v>Phone – Contact (*):</v>
      </c>
      <c r="C17" s="74"/>
      <c r="D17" s="385" t="s">
        <v>15864</v>
      </c>
      <c r="E17" s="386"/>
      <c r="F17" s="386"/>
      <c r="G17" s="386"/>
      <c r="H17" s="386"/>
      <c r="I17" s="386"/>
      <c r="J17" s="386"/>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9" t="s">
        <v>15865</v>
      </c>
      <c r="E18" s="390"/>
      <c r="F18" s="390"/>
      <c r="G18" s="390"/>
      <c r="H18" s="390"/>
      <c r="I18" s="390"/>
      <c r="J18" s="390"/>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85" t="s">
        <v>15866</v>
      </c>
      <c r="E19" s="386"/>
      <c r="F19" s="386"/>
      <c r="G19" s="386"/>
      <c r="H19" s="386"/>
      <c r="I19" s="386"/>
      <c r="J19" s="386"/>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87" t="s">
        <v>15867</v>
      </c>
      <c r="E20" s="388"/>
      <c r="F20" s="388"/>
      <c r="G20" s="388"/>
      <c r="H20" s="388"/>
      <c r="I20" s="388"/>
      <c r="J20" s="388"/>
      <c r="K20" s="33"/>
      <c r="L20" s="107"/>
      <c r="P20" s="2"/>
      <c r="Q20" s="2"/>
      <c r="R20" s="2"/>
      <c r="S20" s="2"/>
      <c r="T20" s="2"/>
      <c r="U20" s="2"/>
      <c r="V20" s="2"/>
      <c r="W20" s="2"/>
      <c r="X20" s="2"/>
      <c r="Y20" s="2"/>
      <c r="Z20" s="2"/>
      <c r="AA20" s="2"/>
      <c r="AB20" s="2"/>
      <c r="AC20" s="2"/>
      <c r="AD20" s="2"/>
      <c r="AE20" s="2"/>
      <c r="AF20" s="2"/>
      <c r="AG20" s="2"/>
      <c r="AH20" s="2"/>
    </row>
    <row r="21" spans="1:34" ht="15.75" customHeight="1">
      <c r="A21" s="35"/>
      <c r="B21" s="37" t="str">
        <f ca="1">OFFSET(L!$C$1,MATCH("Declaration"&amp;ADDRESS(ROW(),COLUMN(),4),L!$A:$A,0)-1,SL,,)</f>
        <v>Phone - Authorizer:</v>
      </c>
      <c r="C21" s="130"/>
      <c r="D21" s="391" t="s">
        <v>15868</v>
      </c>
      <c r="E21" s="392"/>
      <c r="F21" s="392"/>
      <c r="G21" s="392"/>
      <c r="H21" s="392"/>
      <c r="I21" s="392"/>
      <c r="J21" s="392"/>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70">
        <v>46168</v>
      </c>
      <c r="E22" s="371"/>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1"/>
      <c r="E23" s="351"/>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72" t="str">
        <f ca="1">OFFSET(L!$C$1,MATCH("Declaration"&amp;ADDRESS(ROW(),COLUMN(),4),L!$A:$A,0)-1,SL,,)</f>
        <v>Answer the following questions 1 - 8 based on the declaration scope indicated above</v>
      </c>
      <c r="C24" s="372"/>
      <c r="D24" s="372"/>
      <c r="E24" s="372"/>
      <c r="F24" s="372"/>
      <c r="G24" s="372"/>
      <c r="H24" s="372"/>
      <c r="I24" s="372"/>
      <c r="J24" s="372"/>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6" t="str">
        <f ca="1">OFFSET(L!$C$1,MATCH("Declaration"&amp;ADDRESS(ROW(),COLUMN(),4),L!$A:$A,0)-1,SL,,)</f>
        <v>Answer</v>
      </c>
      <c r="E25" s="336"/>
      <c r="F25" s="17"/>
      <c r="G25" s="41" t="str">
        <f ca="1">OFFSET(L!$C$1,MATCH("Declaration"&amp;ADDRESS(ROW(),COLUMN(),4),L!$A:$A,0)-1,SL,,)</f>
        <v>Comments</v>
      </c>
      <c r="H25" s="41"/>
      <c r="I25" s="41"/>
      <c r="J25" s="80"/>
      <c r="K25" s="33"/>
      <c r="L25" s="108" t="s">
        <v>109</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9" t="s">
        <v>124</v>
      </c>
      <c r="E26" s="330"/>
      <c r="F26" s="11"/>
      <c r="G26" s="331"/>
      <c r="H26" s="332"/>
      <c r="I26" s="332"/>
      <c r="J26" s="333"/>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9" t="s">
        <v>123</v>
      </c>
      <c r="E27" s="330"/>
      <c r="F27" s="11"/>
      <c r="G27" s="331"/>
      <c r="H27" s="332"/>
      <c r="I27" s="332"/>
      <c r="J27" s="333"/>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9" t="s">
        <v>124</v>
      </c>
      <c r="E28" s="330"/>
      <c r="F28" s="11"/>
      <c r="G28" s="331"/>
      <c r="H28" s="332"/>
      <c r="I28" s="332"/>
      <c r="J28" s="333"/>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9" t="s">
        <v>124</v>
      </c>
      <c r="E29" s="330"/>
      <c r="F29" s="11"/>
      <c r="G29" s="331"/>
      <c r="H29" s="332"/>
      <c r="I29" s="332"/>
      <c r="J29" s="333"/>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8" t="str">
        <f ca="1">D25</f>
        <v>Answer</v>
      </c>
      <c r="E31" s="338"/>
      <c r="F31" s="17"/>
      <c r="G31" s="41" t="str">
        <f ca="1">G25</f>
        <v>Comments</v>
      </c>
      <c r="H31" s="41"/>
      <c r="I31" s="41"/>
      <c r="J31" s="80"/>
      <c r="K31" s="33"/>
      <c r="L31" s="108" t="s">
        <v>106</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6"/>
      <c r="E32" s="347"/>
      <c r="F32" s="44"/>
      <c r="G32" s="331"/>
      <c r="H32" s="332"/>
      <c r="I32" s="332"/>
      <c r="J32" s="333"/>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9" t="s">
        <v>123</v>
      </c>
      <c r="E33" s="330"/>
      <c r="F33" s="44"/>
      <c r="G33" s="331"/>
      <c r="H33" s="332"/>
      <c r="I33" s="332"/>
      <c r="J33" s="333"/>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9"/>
      <c r="E34" s="330"/>
      <c r="F34" s="44"/>
      <c r="G34" s="331"/>
      <c r="H34" s="332"/>
      <c r="I34" s="332"/>
      <c r="J34" s="333"/>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9"/>
      <c r="E35" s="330"/>
      <c r="F35" s="44"/>
      <c r="G35" s="331"/>
      <c r="H35" s="332"/>
      <c r="I35" s="332"/>
      <c r="J35" s="333"/>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8" t="str">
        <f ca="1">D25</f>
        <v>Answer</v>
      </c>
      <c r="E37" s="338"/>
      <c r="F37" s="17"/>
      <c r="G37" s="41" t="str">
        <f ca="1">G25</f>
        <v>Comments</v>
      </c>
      <c r="H37" s="350"/>
      <c r="I37" s="350"/>
      <c r="J37" s="350"/>
      <c r="K37" s="33"/>
      <c r="L37" s="108" t="s">
        <v>106</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9"/>
      <c r="E38" s="330"/>
      <c r="F38" s="44"/>
      <c r="G38" s="331"/>
      <c r="H38" s="332"/>
      <c r="I38" s="332"/>
      <c r="J38" s="333"/>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9" t="s">
        <v>123</v>
      </c>
      <c r="E39" s="330"/>
      <c r="F39" s="44"/>
      <c r="G39" s="331"/>
      <c r="H39" s="332"/>
      <c r="I39" s="332"/>
      <c r="J39" s="333"/>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9"/>
      <c r="E40" s="330"/>
      <c r="F40" s="44"/>
      <c r="G40" s="331"/>
      <c r="H40" s="332"/>
      <c r="I40" s="332"/>
      <c r="J40" s="333"/>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9"/>
      <c r="E41" s="330"/>
      <c r="F41" s="44"/>
      <c r="G41" s="331"/>
      <c r="H41" s="332"/>
      <c r="I41" s="332"/>
      <c r="J41" s="333"/>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8" t="str">
        <f ca="1">D25</f>
        <v>Answer</v>
      </c>
      <c r="E43" s="338"/>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9"/>
      <c r="E44" s="330"/>
      <c r="F44" s="44"/>
      <c r="G44" s="331"/>
      <c r="H44" s="332"/>
      <c r="I44" s="332"/>
      <c r="J44" s="333"/>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9" t="s">
        <v>123</v>
      </c>
      <c r="E45" s="330"/>
      <c r="F45" s="44"/>
      <c r="G45" s="331"/>
      <c r="H45" s="332"/>
      <c r="I45" s="332"/>
      <c r="J45" s="333"/>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9"/>
      <c r="E46" s="330"/>
      <c r="F46" s="44"/>
      <c r="G46" s="331"/>
      <c r="H46" s="332"/>
      <c r="I46" s="332"/>
      <c r="J46" s="333"/>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9"/>
      <c r="E47" s="330"/>
      <c r="F47" s="44"/>
      <c r="G47" s="331"/>
      <c r="H47" s="332"/>
      <c r="I47" s="332"/>
      <c r="J47" s="333"/>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8" t="str">
        <f ca="1">D25</f>
        <v>Answer</v>
      </c>
      <c r="E49" s="338"/>
      <c r="F49" s="17"/>
      <c r="G49" s="41" t="str">
        <f ca="1">G25</f>
        <v>Comments</v>
      </c>
      <c r="H49" s="41"/>
      <c r="I49" s="41"/>
      <c r="J49" s="80"/>
      <c r="K49" s="33"/>
      <c r="L49" s="108" t="s">
        <v>106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9"/>
      <c r="E50" s="330"/>
      <c r="F50" s="44"/>
      <c r="G50" s="331"/>
      <c r="H50" s="332"/>
      <c r="I50" s="332"/>
      <c r="J50" s="333"/>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9" t="s">
        <v>125</v>
      </c>
      <c r="E51" s="330"/>
      <c r="F51" s="44"/>
      <c r="G51" s="331"/>
      <c r="H51" s="332"/>
      <c r="I51" s="332"/>
      <c r="J51" s="333"/>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9"/>
      <c r="E52" s="330"/>
      <c r="F52" s="44"/>
      <c r="G52" s="331"/>
      <c r="H52" s="332"/>
      <c r="I52" s="332"/>
      <c r="J52" s="333"/>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9"/>
      <c r="E53" s="330"/>
      <c r="F53" s="44"/>
      <c r="G53" s="331"/>
      <c r="H53" s="332"/>
      <c r="I53" s="332"/>
      <c r="J53" s="333"/>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8" t="str">
        <f ca="1">D25</f>
        <v>Answer</v>
      </c>
      <c r="E55" s="338"/>
      <c r="F55" s="17"/>
      <c r="G55" s="41" t="str">
        <f ca="1">G25</f>
        <v>Comments</v>
      </c>
      <c r="H55" s="122"/>
      <c r="I55" s="122"/>
      <c r="J55" s="122"/>
      <c r="K55" s="33"/>
      <c r="L55" s="108" t="s">
        <v>106</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48"/>
      <c r="E56" s="349"/>
      <c r="F56" s="44"/>
      <c r="G56" s="331"/>
      <c r="H56" s="332"/>
      <c r="I56" s="332"/>
      <c r="J56" s="333"/>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48" t="s">
        <v>15869</v>
      </c>
      <c r="E57" s="349"/>
      <c r="F57" s="44"/>
      <c r="G57" s="331"/>
      <c r="H57" s="332"/>
      <c r="I57" s="332"/>
      <c r="J57" s="333"/>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48"/>
      <c r="E58" s="349"/>
      <c r="F58" s="44"/>
      <c r="G58" s="331"/>
      <c r="H58" s="332"/>
      <c r="I58" s="332"/>
      <c r="J58" s="333"/>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48"/>
      <c r="E59" s="349"/>
      <c r="F59" s="44"/>
      <c r="G59" s="331"/>
      <c r="H59" s="332"/>
      <c r="I59" s="332"/>
      <c r="J59" s="333"/>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8" t="str">
        <f ca="1">D25</f>
        <v>Answer</v>
      </c>
      <c r="E61" s="338"/>
      <c r="F61" s="17"/>
      <c r="G61" s="41" t="str">
        <f ca="1">G25</f>
        <v>Comments</v>
      </c>
      <c r="H61" s="335"/>
      <c r="I61" s="335"/>
      <c r="J61" s="335"/>
      <c r="K61" s="33"/>
      <c r="L61" s="108" t="s">
        <v>109</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6"/>
      <c r="E62" s="347"/>
      <c r="F62" s="44"/>
      <c r="G62" s="331"/>
      <c r="H62" s="332"/>
      <c r="I62" s="332"/>
      <c r="J62" s="333"/>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9" t="s">
        <v>123</v>
      </c>
      <c r="E63" s="330"/>
      <c r="F63" s="44"/>
      <c r="G63" s="331"/>
      <c r="H63" s="332"/>
      <c r="I63" s="332"/>
      <c r="J63" s="333"/>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9"/>
      <c r="E64" s="330"/>
      <c r="F64" s="44"/>
      <c r="G64" s="331"/>
      <c r="H64" s="332"/>
      <c r="I64" s="332"/>
      <c r="J64" s="333"/>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9"/>
      <c r="E65" s="330"/>
      <c r="F65" s="44"/>
      <c r="G65" s="331"/>
      <c r="H65" s="332"/>
      <c r="I65" s="332"/>
      <c r="J65" s="333"/>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8" t="str">
        <f ca="1">D25</f>
        <v>Answer</v>
      </c>
      <c r="E67" s="338"/>
      <c r="F67" s="17"/>
      <c r="G67" s="41" t="str">
        <f ca="1">G25</f>
        <v>Comments</v>
      </c>
      <c r="H67" s="335" t="str">
        <f>IF(Q75="(*)","Click here to enter smelter names","")</f>
        <v/>
      </c>
      <c r="I67" s="335"/>
      <c r="J67" s="335"/>
      <c r="K67" s="33"/>
      <c r="L67" s="108" t="s">
        <v>109</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9"/>
      <c r="E68" s="330"/>
      <c r="F68" s="45"/>
      <c r="G68" s="331"/>
      <c r="H68" s="332"/>
      <c r="I68" s="332"/>
      <c r="J68" s="333"/>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9" t="s">
        <v>123</v>
      </c>
      <c r="E69" s="330"/>
      <c r="F69" s="45"/>
      <c r="G69" s="331"/>
      <c r="H69" s="332"/>
      <c r="I69" s="332"/>
      <c r="J69" s="333"/>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9"/>
      <c r="E70" s="330"/>
      <c r="F70" s="45"/>
      <c r="G70" s="331"/>
      <c r="H70" s="332"/>
      <c r="I70" s="332"/>
      <c r="J70" s="333"/>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9"/>
      <c r="E71" s="330"/>
      <c r="F71" s="47"/>
      <c r="G71" s="331"/>
      <c r="H71" s="332"/>
      <c r="I71" s="332"/>
      <c r="J71" s="333"/>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4" t="str">
        <f ca="1">OFFSET(L!$C$1,MATCH("Declaration"&amp;ADDRESS(ROW(),COLUMN(),4),L!$A:$A,0)-1,SL,,)</f>
        <v>Answer the Following Questions at a Company Level</v>
      </c>
      <c r="C73" s="334"/>
      <c r="D73" s="334"/>
      <c r="E73" s="334"/>
      <c r="F73" s="334"/>
      <c r="G73" s="334"/>
      <c r="H73" s="334"/>
      <c r="I73" s="334"/>
      <c r="J73" s="334"/>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6" t="str">
        <f ca="1">D25</f>
        <v>Answer</v>
      </c>
      <c r="E74" s="336"/>
      <c r="F74" s="50"/>
      <c r="G74" s="336" t="str">
        <f ca="1">G25</f>
        <v>Comments</v>
      </c>
      <c r="H74" s="336" t="e">
        <f>HLOOKUP(SL,LT,$O74,0)</f>
        <v>#NAME?</v>
      </c>
      <c r="I74" s="336"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9" t="s">
        <v>123</v>
      </c>
      <c r="E75" s="330"/>
      <c r="F75" s="54"/>
      <c r="G75" s="393" t="s">
        <v>15870</v>
      </c>
      <c r="H75" s="394"/>
      <c r="I75" s="394"/>
      <c r="J75" s="394"/>
      <c r="K75" s="33"/>
      <c r="L75" s="110" t="s">
        <v>106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7"/>
      <c r="H76" s="337"/>
      <c r="I76" s="337"/>
      <c r="J76" s="337"/>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9" t="s">
        <v>123</v>
      </c>
      <c r="E77" s="330"/>
      <c r="F77" s="54"/>
      <c r="G77" s="395" t="s">
        <v>15871</v>
      </c>
      <c r="H77" s="396"/>
      <c r="I77" s="396"/>
      <c r="J77" s="396"/>
      <c r="K77" s="33"/>
      <c r="L77" s="110" t="s">
        <v>106</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9" t="s">
        <v>123</v>
      </c>
      <c r="E79" s="330"/>
      <c r="F79" s="54"/>
      <c r="G79" s="393" t="s">
        <v>15872</v>
      </c>
      <c r="H79" s="394"/>
      <c r="I79" s="394"/>
      <c r="J79" s="394"/>
      <c r="K79" s="33"/>
      <c r="L79" s="110" t="s">
        <v>106</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97" t="s">
        <v>123</v>
      </c>
      <c r="E81" s="398"/>
      <c r="F81" s="54"/>
      <c r="G81" s="331"/>
      <c r="H81" s="332"/>
      <c r="I81" s="332"/>
      <c r="J81" s="333"/>
      <c r="K81" s="33"/>
      <c r="L81" s="110" t="s">
        <v>109</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99" t="s">
        <v>132</v>
      </c>
      <c r="E83" s="400"/>
      <c r="F83" s="54"/>
      <c r="G83" s="401" t="s">
        <v>15873</v>
      </c>
      <c r="H83" s="402"/>
      <c r="I83" s="402"/>
      <c r="J83" s="402"/>
      <c r="K83" s="33"/>
      <c r="L83" s="110" t="s">
        <v>106</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403" t="s">
        <v>123</v>
      </c>
      <c r="E85" s="404"/>
      <c r="F85" s="54"/>
      <c r="G85" s="331"/>
      <c r="H85" s="332"/>
      <c r="I85" s="332"/>
      <c r="J85" s="333"/>
      <c r="K85" s="33"/>
      <c r="L85" s="110" t="s">
        <v>106</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7"/>
      <c r="H86" s="337"/>
      <c r="I86" s="337"/>
      <c r="J86" s="337"/>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97" t="s">
        <v>123</v>
      </c>
      <c r="E87" s="398"/>
      <c r="F87" s="54"/>
      <c r="G87" s="331"/>
      <c r="H87" s="332"/>
      <c r="I87" s="332"/>
      <c r="J87" s="333"/>
      <c r="K87" s="33"/>
      <c r="L87" s="110" t="s">
        <v>109</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99" t="s">
        <v>124</v>
      </c>
      <c r="E89" s="400"/>
      <c r="F89" s="54"/>
      <c r="G89" s="331"/>
      <c r="H89" s="332"/>
      <c r="I89" s="332"/>
      <c r="J89" s="333"/>
      <c r="K89" s="33"/>
      <c r="L89" s="110" t="s">
        <v>106</v>
      </c>
      <c r="M89" s="109"/>
      <c r="P89" s="2"/>
      <c r="Q89" s="2"/>
      <c r="R89" s="2"/>
      <c r="S89" s="2"/>
      <c r="T89" s="2"/>
      <c r="U89" s="2"/>
      <c r="V89" s="2"/>
      <c r="W89" s="2"/>
      <c r="X89" s="2"/>
      <c r="Y89" s="2"/>
      <c r="Z89" s="2"/>
      <c r="AA89" s="2"/>
      <c r="AB89" s="2"/>
      <c r="AC89" s="2"/>
      <c r="AD89" s="2"/>
      <c r="AE89" s="2"/>
      <c r="AF89" s="2"/>
      <c r="AG89" s="2"/>
      <c r="AH89" s="2"/>
    </row>
    <row r="90" spans="1:34" ht="15">
      <c r="A90" s="38"/>
      <c r="B90" s="341" t="str">
        <f>IF(OR($D$8="",$I$3=""),"","Click here to check required fields completion")</f>
        <v/>
      </c>
      <c r="C90" s="341"/>
      <c r="D90" s="341"/>
      <c r="E90" s="341"/>
      <c r="F90" s="341"/>
      <c r="G90" s="341"/>
      <c r="H90" s="341"/>
      <c r="I90" s="341"/>
      <c r="J90" s="341"/>
      <c r="K90" s="33"/>
      <c r="L90" s="97"/>
      <c r="P90" s="2"/>
      <c r="Q90" s="2"/>
      <c r="R90" s="2"/>
      <c r="S90" s="2"/>
      <c r="T90" s="2"/>
      <c r="U90" s="2"/>
      <c r="V90" s="2"/>
      <c r="W90" s="2"/>
      <c r="X90" s="2"/>
      <c r="Y90" s="2"/>
      <c r="Z90" s="2"/>
      <c r="AA90" s="2"/>
      <c r="AB90" s="2"/>
      <c r="AC90" s="2"/>
      <c r="AD90" s="2"/>
      <c r="AE90" s="2"/>
      <c r="AF90" s="2"/>
      <c r="AG90" s="2"/>
      <c r="AH90" s="2"/>
    </row>
    <row r="91" spans="1:34" ht="15.75" thickBot="1">
      <c r="A91" s="339" t="str">
        <f ca="1">OFFSET(L!$C$1,MATCH("General"&amp;"Cpy",L!$A:$A,0)-1,SL,,)</f>
        <v>© 2026 Responsible Minerals Initiative. All rights reserved.</v>
      </c>
      <c r="B91" s="340"/>
      <c r="C91" s="340"/>
      <c r="D91" s="340"/>
      <c r="E91" s="340"/>
      <c r="F91" s="340"/>
      <c r="G91" s="340"/>
      <c r="H91" s="340"/>
      <c r="I91" s="340"/>
      <c r="J91" s="340"/>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123</v>
      </c>
      <c r="D96" s="264" t="str">
        <f>IF(AND(OR($D$26="Yes",$D$26=""),OR($D$32="Yes",$D$32="")),"Yes","")</f>
        <v/>
      </c>
      <c r="E96" s="264" t="str">
        <f>IF(AND(OR($D$26="Yes",$D$26=""),OR($D$32="Yes",$D$32="")),"100%","")</f>
        <v/>
      </c>
      <c r="G96" s="264" t="str">
        <f>IF(OR($D$26="Yes",$D$26=""),"Yes","")</f>
        <v/>
      </c>
    </row>
    <row r="97" spans="2:7" ht="13.5" hidden="1" customHeight="1">
      <c r="B97" s="53" t="s">
        <v>124</v>
      </c>
      <c r="D97" s="264" t="str">
        <f>IF(AND(OR($D$26="Yes",$D$26=""),OR($D$32="Yes",$D$32="")),"No","")</f>
        <v/>
      </c>
      <c r="E97" s="264" t="str">
        <f>IF(AND(OR($D$26="Yes",$D$26=""),OR($D$32="Yes",$D$32="")),"Greater than 90%","")</f>
        <v/>
      </c>
      <c r="G97" s="264" t="str">
        <f>IF(OR($D$26="Yes",$D$26=""),"No","")</f>
        <v/>
      </c>
    </row>
    <row r="98" spans="2:7" ht="15.75" hidden="1">
      <c r="B98" s="53" t="s">
        <v>125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126</v>
      </c>
      <c r="D100" s="264" t="str">
        <f>IF(AND(OR($D$27="Yes",$D$27=""),OR($D$33="Yes",$D$33="")),"No","")</f>
        <v>No</v>
      </c>
      <c r="E100" s="264" t="str">
        <f>IF(AND(OR($D$26="Yes",$D$26=""),OR($D$32="Yes",$D$32="")),"50% or less","")</f>
        <v/>
      </c>
      <c r="G100" s="264" t="str">
        <f>IF(OR($D$28="Yes",$D$28=""),"Yes","")</f>
        <v/>
      </c>
    </row>
    <row r="101" spans="2:7" ht="15.75" hidden="1">
      <c r="B101" s="219" t="s">
        <v>127</v>
      </c>
      <c r="D101" s="264" t="str">
        <f>IF(AND(OR($D$27="Yes",$D$27=""),OR($D$33="Yes",$D$33="")),"Unknown","")</f>
        <v>Unknown</v>
      </c>
      <c r="E101" s="264" t="str">
        <f>IF(AND(OR($D$26="Yes",$D$26=""),OR($D$32="Yes",$D$32="")),"None","")</f>
        <v/>
      </c>
      <c r="G101" s="264" t="str">
        <f>IF(OR($D$28="Yes",$D$28=""),"No","")</f>
        <v/>
      </c>
    </row>
    <row r="102" spans="2:7" ht="15.75" hidden="1">
      <c r="B102" s="219" t="s">
        <v>128</v>
      </c>
      <c r="D102" s="264" t="str">
        <f>IF(AND(OR($D$28="Yes",$D$28=""),OR($D$34="Yes",$D$34="")),"Yes","")</f>
        <v/>
      </c>
      <c r="E102" s="264" t="str">
        <f>IF(AND(OR($D$27="Yes",$D$27=""),OR($D$33="Yes",$D$33="")),"100%","")</f>
        <v>100%</v>
      </c>
      <c r="G102" s="264" t="str">
        <f>IF(OR($D$29="Yes",$D$29=""),"Yes","")</f>
        <v/>
      </c>
    </row>
    <row r="103" spans="2:7" ht="15.75" hidden="1">
      <c r="B103" s="219" t="s">
        <v>129</v>
      </c>
      <c r="D103" s="264" t="str">
        <f>IF(AND(OR($D$28="Yes",$D$28=""),OR($D$34="Yes",$D$34="")),"No","")</f>
        <v/>
      </c>
      <c r="E103" s="264" t="str">
        <f>IF(AND(OR($D$27="Yes",$D$27=""),OR($D$33="Yes",$D$33="")),"Greater than 90%","")</f>
        <v>Greater than 90%</v>
      </c>
      <c r="G103" s="264" t="str">
        <f>IF(OR($D$29="Yes",$D$29=""),"No","")</f>
        <v/>
      </c>
    </row>
    <row r="104" spans="2:7" ht="15.75" hidden="1">
      <c r="B104" s="219" t="s">
        <v>130</v>
      </c>
      <c r="D104" s="264" t="str">
        <f>IF(AND(OR($D$28="Yes",$D$28=""),OR($D$34="Yes",$D$34="")),"Unknown","")</f>
        <v/>
      </c>
      <c r="E104" s="264" t="str">
        <f>IF(AND(OR($D$27="Yes",$D$27=""),OR($D$33="Yes",$D$33="")),"Greater than 75%","")</f>
        <v>Greater than 75%</v>
      </c>
    </row>
    <row r="105" spans="2:7" ht="15.75" hidden="1">
      <c r="B105" s="219" t="s">
        <v>131</v>
      </c>
      <c r="D105" s="264" t="str">
        <f>IF(AND(OR($D$29="Yes",$D$29=""),OR($D$35="Yes",$D$35="")),"Yes","")</f>
        <v/>
      </c>
      <c r="E105" s="264" t="str">
        <f>IF(AND(OR($D$27="Yes",$D$27=""),OR($D$33="Yes",$D$33="")),"Greater than 50%","")</f>
        <v>Greater than 50%</v>
      </c>
    </row>
    <row r="106" spans="2:7" ht="15.75" hidden="1">
      <c r="B106" s="219" t="s">
        <v>132</v>
      </c>
      <c r="D106" s="264" t="str">
        <f>IF(AND(OR($D$29="Yes",$D$29=""),OR($D$35="Yes",$D$35="")),"No","")</f>
        <v/>
      </c>
      <c r="E106" s="264" t="str">
        <f>IF(AND(OR($D$27="Yes",$D$27=""),OR($D$33="Yes",$D$33="")),"50% or less","")</f>
        <v>50% or less</v>
      </c>
    </row>
    <row r="107" spans="2:7" ht="15.75" hidden="1">
      <c r="B107" s="219" t="s">
        <v>124</v>
      </c>
      <c r="D107" s="264" t="str">
        <f>IF(AND(OR($D$29="Yes",$D$29=""),OR($D$35="Yes",$D$35="")),"Unknown","")</f>
        <v/>
      </c>
      <c r="E107" s="264" t="str">
        <f>IF(AND(OR($D$27="Yes",$D$27=""),OR($D$33="Yes",$D$33="")),"None","")</f>
        <v>None</v>
      </c>
    </row>
    <row r="108" spans="2:7" ht="15.75" hidden="1">
      <c r="B108" s="219" t="s">
        <v>133</v>
      </c>
      <c r="E108" s="264" t="str">
        <f>IF(AND(OR($D$28="Yes",$D$28=""),OR($D$34="Yes",$D$34="")),"100%","")</f>
        <v/>
      </c>
    </row>
    <row r="109" spans="2:7" ht="15.75" hidden="1">
      <c r="B109" s="219" t="s">
        <v>134</v>
      </c>
      <c r="E109" s="264" t="str">
        <f>IF(AND(OR($D$28="Yes",$D$28=""),OR($D$34="Yes",$D$34="")),"Greater than 90%","")</f>
        <v/>
      </c>
    </row>
    <row r="110" spans="2:7" ht="15.75" hidden="1">
      <c r="B110" s="219" t="s">
        <v>135</v>
      </c>
      <c r="E110" s="264" t="str">
        <f>IF(AND(OR($D$28="Yes",$D$28=""),OR($D$34="Yes",$D$34="")),"Greater than 75%","")</f>
        <v/>
      </c>
    </row>
    <row r="111" spans="2:7" ht="15.75" hidden="1">
      <c r="B111" s="219" t="s">
        <v>124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1">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79:E79 D75:E75"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alexander.braun@we-online.de" xr:uid="{A97F46DB-A920-461D-B0E6-390814279D53}"/>
    <hyperlink ref="D20" r:id="rId4" display="mailto:cbt@we-online.de" xr:uid="{789D224D-774C-4D02-B15D-F517E1A3C6F0}"/>
    <hyperlink ref="G77" r:id="rId5" display="https://www.we-online.com/en/company/legalinformation/compliance" xr:uid="{8A0B82ED-19AC-4B56-A36D-E7DDD355B3C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 sqref="C7"/>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136</v>
      </c>
    </row>
    <row r="2" spans="1:34" s="204" customFormat="1" ht="27">
      <c r="A2" s="154"/>
      <c r="B2" s="171" t="str">
        <f ca="1">OFFSET(L!$C$1,MATCH("Smelter List"&amp;ADDRESS(ROW(),COLUMN(),4),L!$A:$A,0)-1,SL,,)</f>
        <v>TO BEGIN:</v>
      </c>
      <c r="C2" s="156"/>
      <c r="D2" s="156"/>
      <c r="E2" s="156"/>
      <c r="F2" s="177"/>
      <c r="G2" s="177"/>
      <c r="H2" s="177"/>
      <c r="I2" s="178"/>
      <c r="J2" s="294" t="str">
        <f ca="1">OFFSET(L!$C$1,MATCH("Smelter List"&amp;ADDRESS(ROW(),COLUMN(),4),L!$A:$A,0)-1,SL,,)</f>
        <v>Link to "RMAP Conformant Smelter List"</v>
      </c>
      <c r="K2" s="295"/>
      <c r="L2" s="295"/>
      <c r="M2" s="295"/>
      <c r="N2" s="295"/>
      <c r="O2" s="295"/>
      <c r="P2" s="179"/>
      <c r="Q2" s="180"/>
      <c r="R2" s="181"/>
      <c r="S2" s="181"/>
      <c r="T2" s="181"/>
      <c r="AH2" s="140" t="s">
        <v>123</v>
      </c>
    </row>
    <row r="3" spans="1:34" s="204" customFormat="1" ht="177" customHeight="1">
      <c r="A3" s="155"/>
      <c r="B3" s="2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6"/>
      <c r="D3" s="296"/>
      <c r="E3" s="296"/>
      <c r="F3" s="205"/>
      <c r="G3" s="297" t="str">
        <f ca="1">OFFSET(L!$C$1,MATCH("General"&amp;"Cpy",L!$A:$A,0)-1,SL,,)</f>
        <v>© 2026 Responsible Minerals Initiative. All rights reserved.</v>
      </c>
      <c r="H3" s="297"/>
      <c r="I3" s="298"/>
      <c r="J3" s="123"/>
      <c r="K3" s="124"/>
      <c r="M3" s="182"/>
      <c r="N3" s="182"/>
      <c r="O3" s="96"/>
      <c r="P3" s="96"/>
      <c r="Q3" s="183" t="s">
        <v>119</v>
      </c>
      <c r="R3" s="199"/>
      <c r="S3" s="199"/>
      <c r="T3" s="199"/>
      <c r="W3" s="206" t="s">
        <v>137</v>
      </c>
      <c r="X3" s="206" t="s">
        <v>138</v>
      </c>
      <c r="Y3" s="206" t="s">
        <v>139</v>
      </c>
      <c r="Z3" s="206" t="s">
        <v>140</v>
      </c>
      <c r="AH3" s="140" t="s">
        <v>124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141</v>
      </c>
      <c r="S4" s="199" t="s">
        <v>142</v>
      </c>
      <c r="T4" s="199" t="s">
        <v>143</v>
      </c>
      <c r="U4" s="184"/>
      <c r="W4" s="152" t="s">
        <v>144</v>
      </c>
      <c r="X4" s="152" t="s">
        <v>145</v>
      </c>
      <c r="AH4" s="140" t="s">
        <v>125</v>
      </c>
    </row>
    <row r="5" spans="1:34" s="210" customFormat="1" ht="20.100000000000001" customHeight="1">
      <c r="A5" s="245"/>
      <c r="B5" s="166" t="s">
        <v>138</v>
      </c>
      <c r="C5" s="170" t="s">
        <v>146</v>
      </c>
      <c r="D5" s="213"/>
      <c r="E5" s="166" t="s">
        <v>147</v>
      </c>
      <c r="F5" s="166" t="s">
        <v>148</v>
      </c>
      <c r="G5" s="166" t="s">
        <v>149</v>
      </c>
      <c r="H5" s="167">
        <v>0</v>
      </c>
      <c r="I5" s="168" t="s">
        <v>150</v>
      </c>
      <c r="J5" s="168" t="s">
        <v>151</v>
      </c>
      <c r="K5" s="207"/>
      <c r="L5" s="207"/>
      <c r="M5" s="207"/>
      <c r="N5" s="207"/>
      <c r="O5" s="207"/>
      <c r="P5" s="169"/>
      <c r="Q5" s="208"/>
      <c r="R5" s="166" t="str">
        <f ca="1">IF(ISERROR($V5),"",OFFSET('Smelter Look-up'!$C$4,$V5-4,0)&amp;"")</f>
        <v>Chenzhou Yunxiang Mining and Metallurgy Co., Ltd.</v>
      </c>
      <c r="S5" s="165" t="str">
        <f ca="1">IF(B5="","",IF(ISERROR(MATCH($E5,CL,0)),"Unknown",INDIRECT("'C'!$A$"&amp;MATCH($E5,CL,0)+1)))</f>
        <v>CN</v>
      </c>
      <c r="T5" s="165" t="str">
        <f ca="1">IF(B5="","",IF(ISERROR(MATCH($J5,SorP!$B$1:$B$6261,0)),"",INDIRECT("'SorP'!$A$"&amp;MATCH($S5&amp;$J5,SorP!C:C,0))))</f>
        <v>CN-HN</v>
      </c>
      <c r="U5" s="185"/>
      <c r="V5" s="209">
        <f>IF(C5="",NA(),IF(OR(C5="Smelter not listed",C5="Smelter not yet identified"),MATCH($B5&amp;$D5,'Smelter Look-up'!$J:$J,0),MATCH($B5&amp;$C5,'Smelter Look-up'!$J:$J,0)))</f>
        <v>428</v>
      </c>
      <c r="X5" s="210">
        <f t="shared" ref="X5" si="0">IF(AND(C5="Smelter not listed",OR(LEN(D5)=0,LEN(E5)=0)),1,0)</f>
        <v>0</v>
      </c>
      <c r="AB5" s="211" t="str">
        <f t="shared" ref="AB5" si="1">B5&amp;C5</f>
        <v>TinChenzhou Yunxiang Mining and Metallurgy Co., Ltd.</v>
      </c>
    </row>
    <row r="6" spans="1:34" s="210" customFormat="1" ht="20.100000000000001" customHeight="1">
      <c r="A6" s="245"/>
      <c r="B6" s="166" t="s">
        <v>138</v>
      </c>
      <c r="C6" s="170" t="s">
        <v>152</v>
      </c>
      <c r="D6" s="213"/>
      <c r="E6" s="166" t="s">
        <v>153</v>
      </c>
      <c r="F6" s="166" t="s">
        <v>154</v>
      </c>
      <c r="G6" s="166" t="s">
        <v>149</v>
      </c>
      <c r="H6" s="167">
        <v>0</v>
      </c>
      <c r="I6" s="168" t="s">
        <v>155</v>
      </c>
      <c r="J6" s="168" t="s">
        <v>155</v>
      </c>
      <c r="K6" s="207"/>
      <c r="L6" s="207"/>
      <c r="M6" s="207"/>
      <c r="N6" s="207"/>
      <c r="O6" s="207"/>
      <c r="P6" s="169"/>
      <c r="Q6" s="208"/>
      <c r="R6" s="166" t="str">
        <f ca="1">IF(ISERROR($V6),"",OFFSET('Smelter Look-up'!$C$4,$V6-4,0)&amp;"")</f>
        <v>EM Vinto</v>
      </c>
      <c r="S6" s="165" t="str">
        <f t="shared" ref="S6:S37" ca="1" si="2">IF(B6="","",IF(ISERROR(MATCH($E6,CL,0)),"Unknown",INDIRECT("'C'!$A$"&amp;MATCH($E6,CL,0)+1)))</f>
        <v>Unknown</v>
      </c>
      <c r="T6" s="165" t="e">
        <f ca="1">IF(B6="","",IF(ISERROR(MATCH($J6,SorP!$B$1:$B$6261,0)),"",INDIRECT("'SorP'!$A$"&amp;MATCH($S6&amp;$J6,SorP!C:C,0))))</f>
        <v>#N/A</v>
      </c>
      <c r="U6" s="185"/>
      <c r="V6" s="209">
        <f>IF(C6="",NA(),IF(OR(C6="Smelter not listed",C6="Smelter not yet identified"),MATCH($B6&amp;$D6,'Smelter Look-up'!$J:$J,0),MATCH($B6&amp;$C6,'Smelter Look-up'!$J:$J,0)))</f>
        <v>456</v>
      </c>
      <c r="X6" s="210">
        <f t="shared" ref="X6:X37" si="3">IF(AND(C6="Smelter not listed",OR(LEN(D6)=0,LEN(E6)=0)),1,0)</f>
        <v>0</v>
      </c>
      <c r="AB6" s="211" t="str">
        <f t="shared" ref="AB6:AB37" si="4">B6&amp;C6</f>
        <v>TinENAF</v>
      </c>
    </row>
    <row r="7" spans="1:34" s="210" customFormat="1" ht="20.100000000000001" customHeight="1">
      <c r="A7" s="245"/>
      <c r="B7" s="166" t="s">
        <v>138</v>
      </c>
      <c r="C7" s="170" t="s">
        <v>156</v>
      </c>
      <c r="D7" s="213"/>
      <c r="E7" s="166" t="s">
        <v>157</v>
      </c>
      <c r="F7" s="166" t="s">
        <v>158</v>
      </c>
      <c r="G7" s="166" t="s">
        <v>149</v>
      </c>
      <c r="H7" s="167">
        <v>0</v>
      </c>
      <c r="I7" s="168" t="s">
        <v>159</v>
      </c>
      <c r="J7" s="168" t="s">
        <v>160</v>
      </c>
      <c r="K7" s="207"/>
      <c r="L7" s="207"/>
      <c r="M7" s="207"/>
      <c r="N7" s="207"/>
      <c r="O7" s="207"/>
      <c r="P7" s="169"/>
      <c r="Q7" s="208"/>
      <c r="R7" s="166" t="str">
        <f ca="1">IF(ISERROR($V7),"",OFFSET('Smelter Look-up'!$C$4,$V7-4,0)&amp;"")</f>
        <v>Fenix Metals</v>
      </c>
      <c r="S7" s="165" t="str">
        <f t="shared" ca="1" si="2"/>
        <v>PL</v>
      </c>
      <c r="T7" s="165" t="str">
        <f ca="1">IF(B7="","",IF(ISERROR(MATCH($J7,SorP!$B$1:$B$6261,0)),"",INDIRECT("'SorP'!$A$"&amp;MATCH($S7&amp;$J7,SorP!C:C,0))))</f>
        <v>PL-18</v>
      </c>
      <c r="U7" s="185"/>
      <c r="V7" s="209">
        <f>IF(C7="",NA(),IF(OR(C7="Smelter not listed",C7="Smelter not yet identified"),MATCH($B7&amp;$D7,'Smelter Look-up'!$J:$J,0),MATCH($B7&amp;$C7,'Smelter Look-up'!$J:$J,0)))</f>
        <v>462</v>
      </c>
      <c r="X7" s="210">
        <f t="shared" si="3"/>
        <v>0</v>
      </c>
      <c r="AB7" s="211" t="str">
        <f t="shared" si="4"/>
        <v>TinFenix Metals</v>
      </c>
    </row>
    <row r="8" spans="1:34" s="210" customFormat="1" ht="20.100000000000001" customHeight="1">
      <c r="A8" s="245"/>
      <c r="B8" s="166" t="s">
        <v>138</v>
      </c>
      <c r="C8" s="170" t="s">
        <v>161</v>
      </c>
      <c r="D8" s="213"/>
      <c r="E8" s="166" t="s">
        <v>162</v>
      </c>
      <c r="F8" s="166" t="s">
        <v>163</v>
      </c>
      <c r="G8" s="166" t="s">
        <v>149</v>
      </c>
      <c r="H8" s="167">
        <v>0</v>
      </c>
      <c r="I8" s="168" t="s">
        <v>164</v>
      </c>
      <c r="J8" s="168" t="s">
        <v>165</v>
      </c>
      <c r="K8" s="207"/>
      <c r="L8" s="207"/>
      <c r="M8" s="207"/>
      <c r="N8" s="207"/>
      <c r="O8" s="207"/>
      <c r="P8" s="169"/>
      <c r="Q8" s="208"/>
      <c r="R8" s="166" t="str">
        <f ca="1">IF(ISERROR($V8),"",OFFSET('Smelter Look-up'!$C$4,$V8-4,0)&amp;"")</f>
        <v>Mineracao Taboca S.A.</v>
      </c>
      <c r="S8" s="165" t="str">
        <f t="shared" ca="1" si="2"/>
        <v>BR</v>
      </c>
      <c r="T8" s="165" t="str">
        <f ca="1">IF(B8="","",IF(ISERROR(MATCH($J8,SorP!$B$1:$B$6261,0)),"",INDIRECT("'SorP'!$A$"&amp;MATCH($S8&amp;$J8,SorP!C:C,0))))</f>
        <v>BR-SP</v>
      </c>
      <c r="U8" s="185"/>
      <c r="V8" s="209">
        <f>IF(C8="",NA(),IF(OR(C8="Smelter not listed",C8="Smelter not yet identified"),MATCH($B8&amp;$D8,'Smelter Look-up'!$J:$J,0),MATCH($B8&amp;$C8,'Smelter Look-up'!$J:$J,0)))</f>
        <v>498</v>
      </c>
      <c r="X8" s="210">
        <f t="shared" si="3"/>
        <v>0</v>
      </c>
      <c r="AB8" s="211" t="str">
        <f t="shared" si="4"/>
        <v>TinMineracao Taboca S.A.</v>
      </c>
    </row>
    <row r="9" spans="1:34" s="210" customFormat="1" ht="20.100000000000001" customHeight="1">
      <c r="A9" s="245"/>
      <c r="B9" s="166" t="s">
        <v>138</v>
      </c>
      <c r="C9" s="170" t="s">
        <v>166</v>
      </c>
      <c r="D9" s="213"/>
      <c r="E9" s="166" t="s">
        <v>167</v>
      </c>
      <c r="F9" s="166" t="s">
        <v>168</v>
      </c>
      <c r="G9" s="166" t="s">
        <v>149</v>
      </c>
      <c r="H9" s="167">
        <v>0</v>
      </c>
      <c r="I9" s="168" t="s">
        <v>169</v>
      </c>
      <c r="J9" s="168" t="s">
        <v>170</v>
      </c>
      <c r="K9" s="207"/>
      <c r="L9" s="207"/>
      <c r="M9" s="207"/>
      <c r="N9" s="207"/>
      <c r="O9" s="207"/>
      <c r="P9" s="169"/>
      <c r="Q9" s="208"/>
      <c r="R9" s="166" t="str">
        <f ca="1">IF(ISERROR($V9),"",OFFSET('Smelter Look-up'!$C$4,$V9-4,0)&amp;"")</f>
        <v>Minsur</v>
      </c>
      <c r="S9" s="165" t="str">
        <f t="shared" ca="1" si="2"/>
        <v>PE</v>
      </c>
      <c r="T9" s="165" t="str">
        <f ca="1">IF(B9="","",IF(ISERROR(MATCH($J9,SorP!$B$1:$B$6261,0)),"",INDIRECT("'SorP'!$A$"&amp;MATCH($S9&amp;$J9,SorP!C:C,0))))</f>
        <v>PE-ICA</v>
      </c>
      <c r="U9" s="185"/>
      <c r="V9" s="209">
        <f>IF(C9="",NA(),IF(OR(C9="Smelter not listed",C9="Smelter not yet identified"),MATCH($B9&amp;$D9,'Smelter Look-up'!$J:$J,0),MATCH($B9&amp;$C9,'Smelter Look-up'!$J:$J,0)))</f>
        <v>503</v>
      </c>
      <c r="X9" s="210">
        <f t="shared" si="3"/>
        <v>0</v>
      </c>
      <c r="AB9" s="211" t="str">
        <f t="shared" si="4"/>
        <v>TinMinsur</v>
      </c>
    </row>
    <row r="10" spans="1:34" s="210" customFormat="1" ht="20.100000000000001" customHeight="1">
      <c r="A10" s="245"/>
      <c r="B10" s="166" t="s">
        <v>138</v>
      </c>
      <c r="C10" s="170" t="s">
        <v>171</v>
      </c>
      <c r="D10" s="213"/>
      <c r="E10" s="166" t="s">
        <v>153</v>
      </c>
      <c r="F10" s="166" t="s">
        <v>172</v>
      </c>
      <c r="G10" s="166" t="s">
        <v>149</v>
      </c>
      <c r="H10" s="167">
        <v>0</v>
      </c>
      <c r="I10" s="168" t="s">
        <v>155</v>
      </c>
      <c r="J10" s="168" t="s">
        <v>155</v>
      </c>
      <c r="K10" s="207"/>
      <c r="L10" s="207"/>
      <c r="M10" s="207"/>
      <c r="N10" s="207"/>
      <c r="O10" s="207"/>
      <c r="P10" s="169"/>
      <c r="Q10" s="208"/>
      <c r="R10" s="166" t="str">
        <f ca="1">IF(ISERROR($V10),"",OFFSET('Smelter Look-up'!$C$4,$V10-4,0)&amp;"")</f>
        <v>Operaciones Metalurgicas S.A.</v>
      </c>
      <c r="S10" s="165" t="str">
        <f t="shared" ca="1" si="2"/>
        <v>Unknown</v>
      </c>
      <c r="T10" s="165" t="e">
        <f ca="1">IF(B10="","",IF(ISERROR(MATCH($J10,SorP!$B$1:$B$6261,0)),"",INDIRECT("'SorP'!$A$"&amp;MATCH($S10&amp;$J10,SorP!C:C,0))))</f>
        <v>#N/A</v>
      </c>
      <c r="U10" s="185"/>
      <c r="V10" s="209">
        <f>IF(C10="",NA(),IF(OR(C10="Smelter not listed",C10="Smelter not yet identified"),MATCH($B10&amp;$D10,'Smelter Look-up'!$J:$J,0),MATCH($B10&amp;$C10,'Smelter Look-up'!$J:$J,0)))</f>
        <v>514</v>
      </c>
      <c r="X10" s="210">
        <f t="shared" si="3"/>
        <v>0</v>
      </c>
      <c r="AB10" s="211" t="str">
        <f t="shared" si="4"/>
        <v>TinOperaciones Metalurgicas S.A.</v>
      </c>
    </row>
    <row r="11" spans="1:34" s="210" customFormat="1" ht="20.100000000000001" customHeight="1">
      <c r="A11" s="245"/>
      <c r="B11" s="166" t="s">
        <v>138</v>
      </c>
      <c r="C11" s="170" t="s">
        <v>173</v>
      </c>
      <c r="D11" s="213"/>
      <c r="E11" s="166" t="s">
        <v>162</v>
      </c>
      <c r="F11" s="166" t="s">
        <v>174</v>
      </c>
      <c r="G11" s="166" t="s">
        <v>149</v>
      </c>
      <c r="H11" s="167">
        <v>0</v>
      </c>
      <c r="I11" s="168" t="s">
        <v>175</v>
      </c>
      <c r="J11" s="168" t="s">
        <v>176</v>
      </c>
      <c r="K11" s="207"/>
      <c r="L11" s="207"/>
      <c r="M11" s="207"/>
      <c r="N11" s="207"/>
      <c r="O11" s="207"/>
      <c r="P11" s="169"/>
      <c r="Q11" s="208"/>
      <c r="R11" s="166" t="str">
        <f ca="1">IF(ISERROR($V11),"",OFFSET('Smelter Look-up'!$C$4,$V11-4,0)&amp;"")</f>
        <v>White Solder Metalurgia e Mineracao Ltda.</v>
      </c>
      <c r="S11" s="165" t="str">
        <f t="shared" ca="1" si="2"/>
        <v>BR</v>
      </c>
      <c r="T11" s="165" t="str">
        <f ca="1">IF(B11="","",IF(ISERROR(MATCH($J11,SorP!$B$1:$B$6261,0)),"",INDIRECT("'SorP'!$A$"&amp;MATCH($S11&amp;$J11,SorP!C:C,0))))</f>
        <v>BR-RO</v>
      </c>
      <c r="U11" s="185"/>
      <c r="V11" s="209">
        <f>IF(C11="",NA(),IF(OR(C11="Smelter not listed",C11="Smelter not yet identified"),MATCH($B11&amp;$D11,'Smelter Look-up'!$J:$J,0),MATCH($B11&amp;$C11,'Smelter Look-up'!$J:$J,0)))</f>
        <v>552</v>
      </c>
      <c r="X11" s="210">
        <f t="shared" si="3"/>
        <v>0</v>
      </c>
      <c r="AB11" s="211" t="str">
        <f t="shared" si="4"/>
        <v>TinWhite Solder Metalurgia e Mineração Ltda.</v>
      </c>
    </row>
    <row r="12" spans="1:34" s="210" customFormat="1" ht="20.100000000000001" customHeight="1">
      <c r="A12" s="245"/>
      <c r="B12" s="166" t="s">
        <v>138</v>
      </c>
      <c r="C12" s="170" t="s">
        <v>177</v>
      </c>
      <c r="D12" s="213"/>
      <c r="E12" s="166" t="s">
        <v>178</v>
      </c>
      <c r="F12" s="166" t="s">
        <v>179</v>
      </c>
      <c r="G12" s="166" t="s">
        <v>149</v>
      </c>
      <c r="H12" s="167">
        <v>0</v>
      </c>
      <c r="I12" s="168" t="s">
        <v>180</v>
      </c>
      <c r="J12" s="168" t="s">
        <v>181</v>
      </c>
      <c r="K12" s="207"/>
      <c r="L12" s="207"/>
      <c r="M12" s="207"/>
      <c r="N12" s="207"/>
      <c r="O12" s="207"/>
      <c r="P12" s="169"/>
      <c r="Q12" s="208"/>
      <c r="R12" s="166" t="str">
        <f ca="1">IF(ISERROR($V12),"",OFFSET('Smelter Look-up'!$C$4,$V12-4,0)&amp;"")</f>
        <v>PT Mitra Stania Prima</v>
      </c>
      <c r="S12" s="165" t="str">
        <f t="shared" ca="1" si="2"/>
        <v>ID</v>
      </c>
      <c r="T12" s="165" t="str">
        <f ca="1">IF(B12="","",IF(ISERROR(MATCH($J12,SorP!$B$1:$B$6261,0)),"",INDIRECT("'SorP'!$A$"&amp;MATCH($S12&amp;$J12,SorP!C:C,0))))</f>
        <v>ID-BB</v>
      </c>
      <c r="U12" s="185"/>
      <c r="V12" s="209">
        <f>IF(C12="",NA(),IF(OR(C12="Smelter not listed",C12="Smelter not yet identified"),MATCH($B12&amp;$D12,'Smelter Look-up'!$J:$J,0),MATCH($B12&amp;$C12,'Smelter Look-up'!$J:$J,0)))</f>
        <v>524</v>
      </c>
      <c r="X12" s="210">
        <f t="shared" si="3"/>
        <v>0</v>
      </c>
      <c r="AB12" s="211" t="str">
        <f t="shared" si="4"/>
        <v>TinPT Mitra Stania Prima</v>
      </c>
    </row>
    <row r="13" spans="1:34" s="210" customFormat="1" ht="20.100000000000001" customHeight="1">
      <c r="A13" s="245"/>
      <c r="B13" s="166" t="s">
        <v>138</v>
      </c>
      <c r="C13" s="170" t="s">
        <v>182</v>
      </c>
      <c r="D13" s="213"/>
      <c r="E13" s="166" t="s">
        <v>178</v>
      </c>
      <c r="F13" s="166" t="s">
        <v>183</v>
      </c>
      <c r="G13" s="166" t="s">
        <v>149</v>
      </c>
      <c r="H13" s="167">
        <v>0</v>
      </c>
      <c r="I13" s="168" t="s">
        <v>184</v>
      </c>
      <c r="J13" s="168" t="s">
        <v>185</v>
      </c>
      <c r="K13" s="207"/>
      <c r="L13" s="207"/>
      <c r="M13" s="207"/>
      <c r="N13" s="207"/>
      <c r="O13" s="207"/>
      <c r="P13" s="169"/>
      <c r="Q13" s="208"/>
      <c r="R13" s="166" t="str">
        <f ca="1">IF(ISERROR($V13),"",OFFSET('Smelter Look-up'!$C$4,$V13-4,0)&amp;"")</f>
        <v>PT Timah Tbk Kundur</v>
      </c>
      <c r="S13" s="165" t="str">
        <f t="shared" ca="1" si="2"/>
        <v>ID</v>
      </c>
      <c r="T13" s="165" t="str">
        <f ca="1">IF(B13="","",IF(ISERROR(MATCH($J13,SorP!$B$1:$B$6261,0)),"",INDIRECT("'SorP'!$A$"&amp;MATCH($S13&amp;$J13,SorP!C:C,0))))</f>
        <v>ID-RI</v>
      </c>
      <c r="U13" s="185"/>
      <c r="V13" s="209">
        <f>IF(C13="",NA(),IF(OR(C13="Smelter not listed",C13="Smelter not yet identified"),MATCH($B13&amp;$D13,'Smelter Look-up'!$J:$J,0),MATCH($B13&amp;$C13,'Smelter Look-up'!$J:$J,0)))</f>
        <v>531</v>
      </c>
      <c r="X13" s="210">
        <f t="shared" si="3"/>
        <v>0</v>
      </c>
      <c r="AB13" s="211" t="str">
        <f t="shared" si="4"/>
        <v>TinPT Timah Tbk Kundur</v>
      </c>
    </row>
    <row r="14" spans="1:34" s="210" customFormat="1" ht="20.100000000000001" customHeight="1">
      <c r="A14" s="245"/>
      <c r="B14" s="166" t="s">
        <v>138</v>
      </c>
      <c r="C14" s="170" t="s">
        <v>186</v>
      </c>
      <c r="D14" s="213"/>
      <c r="E14" s="166" t="s">
        <v>178</v>
      </c>
      <c r="F14" s="166" t="s">
        <v>187</v>
      </c>
      <c r="G14" s="166" t="s">
        <v>149</v>
      </c>
      <c r="H14" s="167">
        <v>0</v>
      </c>
      <c r="I14" s="168" t="s">
        <v>188</v>
      </c>
      <c r="J14" s="168" t="s">
        <v>181</v>
      </c>
      <c r="K14" s="207"/>
      <c r="L14" s="207"/>
      <c r="M14" s="207"/>
      <c r="N14" s="207"/>
      <c r="O14" s="207"/>
      <c r="P14" s="169"/>
      <c r="Q14" s="208"/>
      <c r="R14" s="166" t="str">
        <f ca="1">IF(ISERROR($V14),"",OFFSET('Smelter Look-up'!$C$4,$V14-4,0)&amp;"")</f>
        <v>PT Timah Tbk Mentok</v>
      </c>
      <c r="S14" s="165" t="str">
        <f t="shared" ca="1" si="2"/>
        <v>ID</v>
      </c>
      <c r="T14" s="165" t="str">
        <f ca="1">IF(B14="","",IF(ISERROR(MATCH($J14,SorP!$B$1:$B$6261,0)),"",INDIRECT("'SorP'!$A$"&amp;MATCH($S14&amp;$J14,SorP!C:C,0))))</f>
        <v>ID-BB</v>
      </c>
      <c r="U14" s="185"/>
      <c r="V14" s="209">
        <f>IF(C14="",NA(),IF(OR(C14="Smelter not listed",C14="Smelter not yet identified"),MATCH($B14&amp;$D14,'Smelter Look-up'!$J:$J,0),MATCH($B14&amp;$C14,'Smelter Look-up'!$J:$J,0)))</f>
        <v>532</v>
      </c>
      <c r="X14" s="210">
        <f t="shared" si="3"/>
        <v>0</v>
      </c>
      <c r="AB14" s="211" t="str">
        <f t="shared" si="4"/>
        <v>TinPT Timah Tbk Mentok</v>
      </c>
    </row>
    <row r="15" spans="1:34" s="210" customFormat="1" ht="20.100000000000001" customHeight="1">
      <c r="A15" s="245"/>
      <c r="B15" s="166" t="s">
        <v>138</v>
      </c>
      <c r="C15" s="170" t="s">
        <v>189</v>
      </c>
      <c r="D15" s="213"/>
      <c r="E15" s="166" t="s">
        <v>178</v>
      </c>
      <c r="F15" s="166" t="s">
        <v>190</v>
      </c>
      <c r="G15" s="166" t="s">
        <v>149</v>
      </c>
      <c r="H15" s="167">
        <v>0</v>
      </c>
      <c r="I15" s="168" t="s">
        <v>191</v>
      </c>
      <c r="J15" s="168" t="s">
        <v>181</v>
      </c>
      <c r="K15" s="207"/>
      <c r="L15" s="207"/>
      <c r="M15" s="207"/>
      <c r="N15" s="207"/>
      <c r="O15" s="207"/>
      <c r="P15" s="169"/>
      <c r="Q15" s="208"/>
      <c r="R15" s="166" t="str">
        <f ca="1">IF(ISERROR($V15),"",OFFSET('Smelter Look-up'!$C$4,$V15-4,0)&amp;"")</f>
        <v>PT Premium Tin Indonesia</v>
      </c>
      <c r="S15" s="165" t="str">
        <f t="shared" ca="1" si="2"/>
        <v>ID</v>
      </c>
      <c r="T15" s="165" t="str">
        <f ca="1">IF(B15="","",IF(ISERROR(MATCH($J15,SorP!$B$1:$B$6261,0)),"",INDIRECT("'SorP'!$A$"&amp;MATCH($S15&amp;$J15,SorP!C:C,0))))</f>
        <v>ID-BB</v>
      </c>
      <c r="U15" s="185"/>
      <c r="V15" s="209">
        <f>IF(C15="",NA(),IF(OR(C15="Smelter not listed",C15="Smelter not yet identified"),MATCH($B15&amp;$D15,'Smelter Look-up'!$J:$J,0),MATCH($B15&amp;$C15,'Smelter Look-up'!$J:$J,0)))</f>
        <v>526</v>
      </c>
      <c r="X15" s="210">
        <f t="shared" si="3"/>
        <v>0</v>
      </c>
      <c r="AB15" s="211" t="str">
        <f t="shared" si="4"/>
        <v>TinPT Premium Tin Indonesia</v>
      </c>
    </row>
    <row r="16" spans="1:34" s="210" customFormat="1" ht="20.100000000000001" customHeight="1">
      <c r="A16" s="245"/>
      <c r="B16" s="166" t="s">
        <v>138</v>
      </c>
      <c r="C16" s="170" t="s">
        <v>192</v>
      </c>
      <c r="D16" s="213"/>
      <c r="E16" s="166" t="s">
        <v>147</v>
      </c>
      <c r="F16" s="166" t="s">
        <v>193</v>
      </c>
      <c r="G16" s="166" t="s">
        <v>149</v>
      </c>
      <c r="H16" s="167">
        <v>0</v>
      </c>
      <c r="I16" s="168" t="s">
        <v>194</v>
      </c>
      <c r="J16" s="168" t="s">
        <v>195</v>
      </c>
      <c r="K16" s="207"/>
      <c r="L16" s="207"/>
      <c r="M16" s="207"/>
      <c r="N16" s="207"/>
      <c r="O16" s="207"/>
      <c r="P16" s="169"/>
      <c r="Q16" s="208"/>
      <c r="R16" s="166" t="str">
        <f ca="1">IF(ISERROR($V16),"",OFFSET('Smelter Look-up'!$C$4,$V16-4,0)&amp;"")</f>
        <v>Tin Smelting Branch of Yunnan Tin Co., Ltd.</v>
      </c>
      <c r="S16" s="165" t="str">
        <f t="shared" ca="1" si="2"/>
        <v>CN</v>
      </c>
      <c r="T16" s="165" t="str">
        <f ca="1">IF(B16="","",IF(ISERROR(MATCH($J16,SorP!$B$1:$B$6261,0)),"",INDIRECT("'SorP'!$A$"&amp;MATCH($S16&amp;$J16,SorP!C:C,0))))</f>
        <v>CN-YN</v>
      </c>
      <c r="U16" s="185"/>
      <c r="V16" s="209">
        <f>IF(C16="",NA(),IF(OR(C16="Smelter not listed",C16="Smelter not yet identified"),MATCH($B16&amp;$D16,'Smelter Look-up'!$J:$J,0),MATCH($B16&amp;$C16,'Smelter Look-up'!$J:$J,0)))</f>
        <v>538</v>
      </c>
      <c r="X16" s="210">
        <f t="shared" si="3"/>
        <v>0</v>
      </c>
      <c r="AB16" s="211" t="str">
        <f t="shared" si="4"/>
        <v>TinSmelting Branch of Yunnan Tin Company Ltd</v>
      </c>
    </row>
    <row r="17" spans="1:28" s="210" customFormat="1" ht="20.100000000000001" customHeight="1">
      <c r="A17" s="245"/>
      <c r="B17" s="166" t="s">
        <v>138</v>
      </c>
      <c r="C17" s="170" t="s">
        <v>196</v>
      </c>
      <c r="D17" s="213"/>
      <c r="E17" s="166" t="s">
        <v>162</v>
      </c>
      <c r="F17" s="166" t="s">
        <v>197</v>
      </c>
      <c r="G17" s="166" t="s">
        <v>149</v>
      </c>
      <c r="H17" s="167">
        <v>0</v>
      </c>
      <c r="I17" s="168" t="s">
        <v>198</v>
      </c>
      <c r="J17" s="168" t="s">
        <v>199</v>
      </c>
      <c r="K17" s="207"/>
      <c r="L17" s="207"/>
      <c r="M17" s="207"/>
      <c r="N17" s="207"/>
      <c r="O17" s="207"/>
      <c r="P17" s="169"/>
      <c r="Q17" s="208"/>
      <c r="R17" s="166" t="str">
        <f ca="1">IF(ISERROR($V17),"",OFFSET('Smelter Look-up'!$C$4,$V17-4,0)&amp;"")</f>
        <v>Magnu's Minerais Metais e Ligas Ltda.</v>
      </c>
      <c r="S17" s="165" t="str">
        <f t="shared" ca="1" si="2"/>
        <v>BR</v>
      </c>
      <c r="T17" s="165" t="str">
        <f ca="1">IF(B17="","",IF(ISERROR(MATCH($J17,SorP!$B$1:$B$6261,0)),"",INDIRECT("'SorP'!$A$"&amp;MATCH($S17&amp;$J17,SorP!C:C,0))))</f>
        <v>BR-MG</v>
      </c>
      <c r="U17" s="185"/>
      <c r="V17" s="209">
        <f>IF(C17="",NA(),IF(OR(C17="Smelter not listed",C17="Smelter not yet identified"),MATCH($B17&amp;$D17,'Smelter Look-up'!$J:$J,0),MATCH($B17&amp;$C17,'Smelter Look-up'!$J:$J,0)))</f>
        <v>490</v>
      </c>
      <c r="X17" s="210">
        <f t="shared" si="3"/>
        <v>0</v>
      </c>
      <c r="AB17" s="211" t="str">
        <f t="shared" si="4"/>
        <v>TinMagnu's Minerais Metais e Ligas Ltda.</v>
      </c>
    </row>
    <row r="18" spans="1:28" s="210" customFormat="1" ht="20.100000000000001" customHeight="1">
      <c r="A18" s="165"/>
      <c r="B18" s="166" t="s">
        <v>138</v>
      </c>
      <c r="C18" s="170" t="s">
        <v>200</v>
      </c>
      <c r="D18" s="213"/>
      <c r="E18" s="166" t="s">
        <v>178</v>
      </c>
      <c r="F18" s="166" t="s">
        <v>201</v>
      </c>
      <c r="G18" s="166" t="s">
        <v>149</v>
      </c>
      <c r="H18" s="167">
        <v>0</v>
      </c>
      <c r="I18" s="168" t="s">
        <v>180</v>
      </c>
      <c r="J18" s="168" t="s">
        <v>181</v>
      </c>
      <c r="K18" s="207"/>
      <c r="L18" s="207"/>
      <c r="M18" s="207"/>
      <c r="N18" s="207"/>
      <c r="O18" s="207"/>
      <c r="P18" s="169"/>
      <c r="Q18" s="208"/>
      <c r="R18" s="166" t="str">
        <f ca="1">IF(ISERROR($V18),"",OFFSET('Smelter Look-up'!$C$4,$V18-4,0)&amp;"")</f>
        <v>PT ATD Makmur Mandiri Jaya</v>
      </c>
      <c r="S18" s="165" t="str">
        <f t="shared" ca="1" si="2"/>
        <v>ID</v>
      </c>
      <c r="T18" s="165" t="str">
        <f ca="1">IF(B18="","",IF(ISERROR(MATCH($J18,SorP!$B$1:$B$6261,0)),"",INDIRECT("'SorP'!$A$"&amp;MATCH($S18&amp;$J18,SorP!C:C,0))))</f>
        <v>ID-BB</v>
      </c>
      <c r="U18" s="185"/>
      <c r="V18" s="209">
        <f>IF(C18="",NA(),IF(OR(C18="Smelter not listed",C18="Smelter not yet identified"),MATCH($B18&amp;$D18,'Smelter Look-up'!$J:$J,0),MATCH($B18&amp;$C18,'Smelter Look-up'!$J:$J,0)))</f>
        <v>520</v>
      </c>
      <c r="X18" s="210">
        <f t="shared" si="3"/>
        <v>0</v>
      </c>
      <c r="AB18" s="211" t="str">
        <f t="shared" si="4"/>
        <v>TinPT ATD Makmur Mandiri Jaya</v>
      </c>
    </row>
    <row r="19" spans="1:28" s="210" customFormat="1" ht="51">
      <c r="A19" s="165"/>
      <c r="B19" s="166" t="s">
        <v>138</v>
      </c>
      <c r="C19" s="170" t="s">
        <v>202</v>
      </c>
      <c r="D19" s="213"/>
      <c r="E19" s="166" t="s">
        <v>203</v>
      </c>
      <c r="F19" s="166" t="s">
        <v>204</v>
      </c>
      <c r="G19" s="166" t="s">
        <v>149</v>
      </c>
      <c r="H19" s="167">
        <v>0</v>
      </c>
      <c r="I19" s="168" t="s">
        <v>205</v>
      </c>
      <c r="J19" s="168" t="s">
        <v>206</v>
      </c>
      <c r="K19" s="207"/>
      <c r="L19" s="207"/>
      <c r="M19" s="207"/>
      <c r="N19" s="207"/>
      <c r="O19" s="207"/>
      <c r="P19" s="169"/>
      <c r="Q19" s="208"/>
      <c r="R19" s="166" t="str">
        <f ca="1">IF(ISERROR($V19),"",OFFSET('Smelter Look-up'!$C$4,$V19-4,0)&amp;"")</f>
        <v>Aurubis Beerse</v>
      </c>
      <c r="S19" s="165" t="str">
        <f t="shared" ca="1" si="2"/>
        <v>BE</v>
      </c>
      <c r="T19" s="165" t="str">
        <f ca="1">IF(B19="","",IF(ISERROR(MATCH($J19,SorP!$B$1:$B$6261,0)),"",INDIRECT("'SorP'!$A$"&amp;MATCH($S19&amp;$J19,SorP!C:C,0))))</f>
        <v>BE-VAN</v>
      </c>
      <c r="U19" s="185"/>
      <c r="V19" s="209">
        <f>IF(C19="",NA(),IF(OR(C19="Smelter not listed",C19="Smelter not yet identified"),MATCH($B19&amp;$D19,'Smelter Look-up'!$J:$J,0),MATCH($B19&amp;$C19,'Smelter Look-up'!$J:$J,0)))</f>
        <v>496</v>
      </c>
      <c r="X19" s="210">
        <f t="shared" si="3"/>
        <v>0</v>
      </c>
      <c r="AB19" s="211" t="str">
        <f t="shared" si="4"/>
        <v>TinMetallo Belgium N.V.</v>
      </c>
    </row>
    <row r="20" spans="1:28" s="210" customFormat="1" ht="51">
      <c r="A20" s="165"/>
      <c r="B20" s="166" t="s">
        <v>138</v>
      </c>
      <c r="C20" s="170" t="s">
        <v>207</v>
      </c>
      <c r="D20" s="213"/>
      <c r="E20" s="166" t="s">
        <v>178</v>
      </c>
      <c r="F20" s="166" t="s">
        <v>208</v>
      </c>
      <c r="G20" s="166" t="s">
        <v>149</v>
      </c>
      <c r="H20" s="167">
        <v>0</v>
      </c>
      <c r="I20" s="168" t="s">
        <v>209</v>
      </c>
      <c r="J20" s="168" t="s">
        <v>181</v>
      </c>
      <c r="K20" s="207"/>
      <c r="L20" s="207"/>
      <c r="M20" s="207"/>
      <c r="N20" s="207"/>
      <c r="O20" s="207"/>
      <c r="P20" s="169"/>
      <c r="Q20" s="208"/>
      <c r="R20" s="166" t="str">
        <f ca="1">IF(ISERROR($V20),"",OFFSET('Smelter Look-up'!$C$4,$V20-4,0)&amp;"")</f>
        <v>PT Bangka Prima Tin</v>
      </c>
      <c r="S20" s="165" t="str">
        <f t="shared" ca="1" si="2"/>
        <v>ID</v>
      </c>
      <c r="T20" s="165" t="str">
        <f ca="1">IF(B20="","",IF(ISERROR(MATCH($J20,SorP!$B$1:$B$6261,0)),"",INDIRECT("'SorP'!$A$"&amp;MATCH($S20&amp;$J20,SorP!C:C,0))))</f>
        <v>ID-BB</v>
      </c>
      <c r="U20" s="185"/>
      <c r="V20" s="209">
        <f>IF(C20="",NA(),IF(OR(C20="Smelter not listed",C20="Smelter not yet identified"),MATCH($B20&amp;$D20,'Smelter Look-up'!$J:$J,0),MATCH($B20&amp;$C20,'Smelter Look-up'!$J:$J,0)))</f>
        <v>521</v>
      </c>
      <c r="X20" s="210">
        <f t="shared" si="3"/>
        <v>0</v>
      </c>
      <c r="AB20" s="211" t="str">
        <f t="shared" si="4"/>
        <v>TinPT Bangka Prima Tin</v>
      </c>
    </row>
    <row r="21" spans="1:28" s="210" customFormat="1" ht="102">
      <c r="A21" s="165"/>
      <c r="B21" s="166" t="s">
        <v>138</v>
      </c>
      <c r="C21" s="170" t="s">
        <v>210</v>
      </c>
      <c r="D21" s="213"/>
      <c r="E21" s="166" t="s">
        <v>147</v>
      </c>
      <c r="F21" s="166" t="s">
        <v>211</v>
      </c>
      <c r="G21" s="166" t="s">
        <v>149</v>
      </c>
      <c r="H21" s="167">
        <v>0</v>
      </c>
      <c r="I21" s="168" t="s">
        <v>212</v>
      </c>
      <c r="J21" s="168" t="s">
        <v>213</v>
      </c>
      <c r="K21" s="207"/>
      <c r="L21" s="207"/>
      <c r="M21" s="207"/>
      <c r="N21" s="207"/>
      <c r="O21" s="207"/>
      <c r="P21" s="169"/>
      <c r="Q21" s="208"/>
      <c r="R21" s="166" t="str">
        <f ca="1">IF(ISERROR($V21),"",OFFSET('Smelter Look-up'!$C$4,$V21-4,0)&amp;"")</f>
        <v>Guangdong Hanhe Non-Ferrous Metal Co., Ltd.</v>
      </c>
      <c r="S21" s="165" t="str">
        <f t="shared" ca="1" si="2"/>
        <v>CN</v>
      </c>
      <c r="T21" s="165" t="str">
        <f ca="1">IF(B21="","",IF(ISERROR(MATCH($J21,SorP!$B$1:$B$6261,0)),"",INDIRECT("'SorP'!$A$"&amp;MATCH($S21&amp;$J21,SorP!C:C,0))))</f>
        <v>CN-GD</v>
      </c>
      <c r="U21" s="185"/>
      <c r="V21" s="209">
        <f>IF(C21="",NA(),IF(OR(C21="Smelter not listed",C21="Smelter not yet identified"),MATCH($B21&amp;$D21,'Smelter Look-up'!$J:$J,0),MATCH($B21&amp;$C21,'Smelter Look-up'!$J:$J,0)))</f>
        <v>475</v>
      </c>
      <c r="X21" s="210">
        <f t="shared" si="3"/>
        <v>0</v>
      </c>
      <c r="AB21" s="211" t="str">
        <f t="shared" si="4"/>
        <v>TinGuangdong Hanhe Non-Ferrous Metal Co., Ltd.</v>
      </c>
    </row>
    <row r="22" spans="1:28" s="210" customFormat="1" ht="63.75">
      <c r="A22" s="165"/>
      <c r="B22" s="166" t="s">
        <v>138</v>
      </c>
      <c r="C22" s="170" t="s">
        <v>214</v>
      </c>
      <c r="D22" s="213"/>
      <c r="E22" s="166" t="s">
        <v>178</v>
      </c>
      <c r="F22" s="166" t="s">
        <v>215</v>
      </c>
      <c r="G22" s="166" t="s">
        <v>149</v>
      </c>
      <c r="H22" s="167">
        <v>0</v>
      </c>
      <c r="I22" s="168" t="s">
        <v>216</v>
      </c>
      <c r="J22" s="168" t="s">
        <v>181</v>
      </c>
      <c r="K22" s="207"/>
      <c r="L22" s="207"/>
      <c r="M22" s="207"/>
      <c r="N22" s="207"/>
      <c r="O22" s="207"/>
      <c r="P22" s="169"/>
      <c r="Q22" s="208"/>
      <c r="R22" s="166" t="str">
        <f ca="1">IF(ISERROR($V22),"",OFFSET('Smelter Look-up'!$C$4,$V22-4,0)&amp;"")</f>
        <v>PT Mitra Sukses Globalindo</v>
      </c>
      <c r="S22" s="165" t="str">
        <f t="shared" ca="1" si="2"/>
        <v>ID</v>
      </c>
      <c r="T22" s="165" t="str">
        <f ca="1">IF(B22="","",IF(ISERROR(MATCH($J22,SorP!$B$1:$B$6261,0)),"",INDIRECT("'SorP'!$A$"&amp;MATCH($S22&amp;$J22,SorP!C:C,0))))</f>
        <v>ID-BB</v>
      </c>
      <c r="U22" s="185"/>
      <c r="V22" s="209">
        <f>IF(C22="",NA(),IF(OR(C22="Smelter not listed",C22="Smelter not yet identified"),MATCH($B22&amp;$D22,'Smelter Look-up'!$J:$J,0),MATCH($B22&amp;$C22,'Smelter Look-up'!$J:$J,0)))</f>
        <v>525</v>
      </c>
      <c r="X22" s="210">
        <f t="shared" si="3"/>
        <v>0</v>
      </c>
      <c r="AB22" s="211" t="str">
        <f t="shared" si="4"/>
        <v>TinPT Mitra Sukses Globalindo</v>
      </c>
    </row>
    <row r="23" spans="1:28" s="210" customFormat="1" ht="76.5">
      <c r="A23" s="165"/>
      <c r="B23" s="166" t="s">
        <v>138</v>
      </c>
      <c r="C23" s="170" t="s">
        <v>217</v>
      </c>
      <c r="D23" s="213"/>
      <c r="E23" s="166" t="s">
        <v>178</v>
      </c>
      <c r="F23" s="166" t="s">
        <v>218</v>
      </c>
      <c r="G23" s="166" t="s">
        <v>149</v>
      </c>
      <c r="H23" s="167">
        <v>0</v>
      </c>
      <c r="I23" s="168" t="s">
        <v>180</v>
      </c>
      <c r="J23" s="168" t="s">
        <v>181</v>
      </c>
      <c r="K23" s="207"/>
      <c r="L23" s="207"/>
      <c r="M23" s="207"/>
      <c r="N23" s="207"/>
      <c r="O23" s="207"/>
      <c r="P23" s="169"/>
      <c r="Q23" s="208"/>
      <c r="R23" s="166" t="str">
        <f ca="1">IF(ISERROR($V23),"",OFFSET('Smelter Look-up'!$C$4,$V23-4,0)&amp;"")</f>
        <v>PT Putera Sarana Shakti (PT PSS)</v>
      </c>
      <c r="S23" s="165" t="str">
        <f t="shared" ca="1" si="2"/>
        <v>ID</v>
      </c>
      <c r="T23" s="165" t="str">
        <f ca="1">IF(B23="","",IF(ISERROR(MATCH($J23,SorP!$B$1:$B$6261,0)),"",INDIRECT("'SorP'!$A$"&amp;MATCH($S23&amp;$J23,SorP!C:C,0))))</f>
        <v>ID-BB</v>
      </c>
      <c r="U23" s="185"/>
      <c r="V23" s="209">
        <f>IF(C23="",NA(),IF(OR(C23="Smelter not listed",C23="Smelter not yet identified"),MATCH($B23&amp;$D23,'Smelter Look-up'!$J:$J,0),MATCH($B23&amp;$C23,'Smelter Look-up'!$J:$J,0)))</f>
        <v>528</v>
      </c>
      <c r="X23" s="210">
        <f t="shared" si="3"/>
        <v>0</v>
      </c>
      <c r="AB23" s="211" t="str">
        <f t="shared" si="4"/>
        <v>TinPT Putera Sarana Shakti (PT PSS)</v>
      </c>
    </row>
    <row r="24" spans="1:28" s="210" customFormat="1" ht="38.25">
      <c r="A24" s="165"/>
      <c r="B24" s="166" t="s">
        <v>138</v>
      </c>
      <c r="C24" s="170" t="s">
        <v>219</v>
      </c>
      <c r="D24" s="213"/>
      <c r="E24" s="166" t="s">
        <v>178</v>
      </c>
      <c r="F24" s="166" t="s">
        <v>220</v>
      </c>
      <c r="G24" s="166" t="s">
        <v>149</v>
      </c>
      <c r="H24" s="167">
        <v>0</v>
      </c>
      <c r="I24" s="168" t="s">
        <v>221</v>
      </c>
      <c r="J24" s="168" t="s">
        <v>181</v>
      </c>
      <c r="K24" s="207"/>
      <c r="L24" s="207"/>
      <c r="M24" s="207"/>
      <c r="N24" s="207"/>
      <c r="O24" s="207"/>
      <c r="P24" s="169"/>
      <c r="Q24" s="208"/>
      <c r="R24" s="166" t="str">
        <f ca="1">IF(ISERROR($V24),"",OFFSET('Smelter Look-up'!$C$4,$V24-4,0)&amp;"")</f>
        <v>PT Rajehan Ariq</v>
      </c>
      <c r="S24" s="165" t="str">
        <f t="shared" ca="1" si="2"/>
        <v>ID</v>
      </c>
      <c r="T24" s="165" t="str">
        <f ca="1">IF(B24="","",IF(ISERROR(MATCH($J24,SorP!$B$1:$B$6261,0)),"",INDIRECT("'SorP'!$A$"&amp;MATCH($S24&amp;$J24,SorP!C:C,0))))</f>
        <v>ID-BB</v>
      </c>
      <c r="U24" s="185"/>
      <c r="V24" s="209">
        <f>IF(C24="",NA(),IF(OR(C24="Smelter not listed",C24="Smelter not yet identified"),MATCH($B24&amp;$D24,'Smelter Look-up'!$J:$J,0),MATCH($B24&amp;$C24,'Smelter Look-up'!$J:$J,0)))</f>
        <v>529</v>
      </c>
      <c r="X24" s="210">
        <f t="shared" si="3"/>
        <v>0</v>
      </c>
      <c r="AB24" s="211" t="str">
        <f t="shared" si="4"/>
        <v>TinPT Rajehan Ariq</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145BCA3D-48EA-45A0-AF7C-3C3929B7DD9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73" t="str">
        <f ca="1">OFFSET(L!$C$1,MATCH("Checker"&amp;ADDRESS(ROW(),COLUMN(),4),L!$A:$A,0)-1,SL,,)</f>
        <v>To ensure all required fields have been populated before submitting to your customers review form for any line items highlighted in red</v>
      </c>
      <c r="B1" s="373"/>
      <c r="C1" s="373"/>
      <c r="D1" s="116" t="str">
        <f ca="1">OFFSET(L!$C$1,MATCH("Checker"&amp;ADDRESS(ROW(),COLUMN(),4),L!$A:$A,0)-1,SL,,)</f>
        <v>Required fields remaining to be completed</v>
      </c>
      <c r="E1" s="19" t="s">
        <v>106</v>
      </c>
    </row>
    <row r="2" spans="1:10" ht="15">
      <c r="A2" s="63" t="s">
        <v>222</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223</v>
      </c>
      <c r="G3" s="18" t="s">
        <v>224</v>
      </c>
      <c r="H3" s="18" t="s">
        <v>225</v>
      </c>
      <c r="I3" s="18" t="s">
        <v>226</v>
      </c>
      <c r="J3" s="18" t="s">
        <v>227</v>
      </c>
    </row>
    <row r="4" spans="1:10" ht="39">
      <c r="A4" s="87" t="str">
        <f ca="1">Declaration!B8</f>
        <v>Company Name (*):</v>
      </c>
      <c r="B4" s="86" t="str">
        <f>Declaration!D8</f>
        <v>Würth Elektronik GmbH &amp; Co. KG, Circuit Board Technology (CBT)</v>
      </c>
      <c r="C4" s="86" t="str">
        <f t="shared" ref="C4" ca="1" si="0">IF(H4=1,J4,I4)</f>
        <v>Complete</v>
      </c>
      <c r="D4" s="92" t="str">
        <f>IF(H4=1,"Click here to enter Company Name","")</f>
        <v/>
      </c>
      <c r="E4" s="19" t="s">
        <v>109</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109</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109</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Alexander Braun</v>
      </c>
      <c r="C7" s="86" t="str">
        <f ca="1">IF(H7=1,J7,I7)</f>
        <v>Complete</v>
      </c>
      <c r="D7" s="92" t="str">
        <f>IF(H7=1,"Click here to enter Contact Name","")</f>
        <v/>
      </c>
      <c r="E7" s="19" t="s">
        <v>109</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alexander.braun@we-online.de</v>
      </c>
      <c r="C8" s="86" t="str">
        <f ca="1">IF(H8=1,J8,I8)</f>
        <v>Complete</v>
      </c>
      <c r="D8" s="92" t="str">
        <f>IF(H8=1,"Click here to enter Email-Contact","")</f>
        <v/>
      </c>
      <c r="E8" s="19" t="s">
        <v>109</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+49 7622 397 381</v>
      </c>
      <c r="C9" s="86" t="str">
        <f ca="1">IF(H9=1,J9,I9)</f>
        <v>Complete</v>
      </c>
      <c r="D9" s="92" t="str">
        <f>IF(H9=1,"Click here to enter Phone-Contact","")</f>
        <v/>
      </c>
      <c r="E9" s="19" t="s">
        <v>109</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Daniel Klein</v>
      </c>
      <c r="C10" s="86" t="str">
        <f t="shared" ref="C10" ca="1" si="4">IF(H10=1,J10,I10)</f>
        <v>Complete</v>
      </c>
      <c r="D10" s="92" t="str">
        <f>IF(H10=1,"Click here to enter an Authorized Company Representative's name","")</f>
        <v/>
      </c>
      <c r="E10" s="19" t="s">
        <v>109</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cbt@we-online.de</v>
      </c>
      <c r="C11" s="86" t="str">
        <f ca="1">IF(H11=1,J11,I11)</f>
        <v>Complete</v>
      </c>
      <c r="D11" s="92" t="str">
        <f>IF(H11=1,"Click here to enter Representative's email","")</f>
        <v/>
      </c>
      <c r="E11" s="19" t="s">
        <v>109</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46168</v>
      </c>
      <c r="C12" s="86" t="str">
        <f ca="1">IF(H12=1,J12,I12)</f>
        <v>Complete</v>
      </c>
      <c r="D12" s="92" t="str">
        <f>IF(H12=1,"Click here to enter Date of Completion","")</f>
        <v/>
      </c>
      <c r="E12" s="19" t="s">
        <v>109</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111</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106</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109</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109</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109</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105</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109</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109</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109</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109</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109</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109</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109</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109</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109</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109</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109</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Unknown</v>
      </c>
      <c r="C35" s="86" t="str">
        <f ca="1">IF(H35=1,J35,I35)</f>
        <v>Complete</v>
      </c>
      <c r="D35" s="243" t="str">
        <f>IF(H35=1,"Click here to answer question 5 for Tin","")</f>
        <v/>
      </c>
      <c r="E35" s="19" t="s">
        <v>109</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109</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109</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109</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106</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106</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106</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106</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105</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105</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105</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105</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105</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111</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109</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109</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109</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109</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106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109</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109</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228</v>
      </c>
      <c r="B56" s="86" t="str">
        <f>Declaration!G77</f>
        <v>Wuerth Elektronik Code of Conduct</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109</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109</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109</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109</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109</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109</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229</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109</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230</v>
      </c>
      <c r="B65" s="86"/>
      <c r="C65" s="86" t="str">
        <f t="shared" ca="1" si="13"/>
        <v>Complete</v>
      </c>
      <c r="D65" s="92" t="str">
        <f>IF(H65=0,"","Click here to provide smelter information")</f>
        <v/>
      </c>
      <c r="E65" s="19" t="s">
        <v>109</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231</v>
      </c>
      <c r="B66" s="86"/>
      <c r="C66" s="86" t="str">
        <f t="shared" ca="1" si="13"/>
        <v>Complete</v>
      </c>
      <c r="D66" s="92" t="str">
        <f>IF(H66=0,"","Click here to provide smelter information")</f>
        <v/>
      </c>
      <c r="E66" s="19" t="s">
        <v>109</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232</v>
      </c>
      <c r="B67" s="86"/>
      <c r="C67" s="86" t="str">
        <f t="shared" ca="1" si="13"/>
        <v>Complete</v>
      </c>
      <c r="D67" s="92" t="str">
        <f>IF(H67=0,"","Click here to provide smelter information")</f>
        <v/>
      </c>
      <c r="E67" s="19" t="s">
        <v>109</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233</v>
      </c>
      <c r="B68" s="86"/>
      <c r="C68" s="86" t="str">
        <f t="shared" ca="1" si="13"/>
        <v>Complete</v>
      </c>
      <c r="D68" s="92" t="str">
        <f>IF(H68=0,"","Click here to provide smelter information")</f>
        <v/>
      </c>
      <c r="E68" s="19" t="s">
        <v>109</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234</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235</v>
      </c>
      <c r="K69" s="147"/>
      <c r="L69" s="18" t="s">
        <v>236</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75" t="str">
        <f ca="1">OFFSET(L!$C$1,MATCH("Product List"&amp;ADDRESS(ROW(),COLUMN(),4),L!$A:$A,0)-1,SL,,)</f>
        <v>Completion required only if reporting level "Product (or List of Products)" selected on the 'Declaration' worksheet.</v>
      </c>
      <c r="B1" s="376"/>
      <c r="C1" s="376"/>
      <c r="D1" s="376"/>
      <c r="E1" s="376"/>
      <c r="F1" s="37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74" t="s">
        <v>222</v>
      </c>
      <c r="C4" s="374"/>
      <c r="D4" s="374"/>
      <c r="E4" s="374"/>
      <c r="F4" s="37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77" t="str">
        <f ca="1">OFFSET(L!$C$1,MATCH("General"&amp;"Cpy",L!$A:$A,0)-1,SL,,)</f>
        <v>© 2026 Responsible Minerals Initiative. All rights reserved.</v>
      </c>
      <c r="C2006" s="377"/>
      <c r="D2006" s="377"/>
      <c r="E2006" s="377"/>
      <c r="F2006" s="37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8"/>
      <c r="C1" s="378"/>
      <c r="D1" s="378"/>
      <c r="E1" s="378"/>
      <c r="F1" s="378"/>
      <c r="G1" s="378"/>
    </row>
    <row r="2" spans="1:11">
      <c r="A2" s="379"/>
      <c r="B2" s="379"/>
      <c r="C2" s="379"/>
      <c r="D2" s="379"/>
      <c r="E2" s="379"/>
      <c r="F2" s="379"/>
      <c r="G2" s="379"/>
      <c r="H2" s="379"/>
      <c r="I2" s="379"/>
    </row>
    <row r="3" spans="1:11">
      <c r="A3" s="379"/>
      <c r="B3" s="379"/>
      <c r="C3" s="379"/>
      <c r="D3" s="379"/>
      <c r="E3" s="379"/>
      <c r="F3" s="379"/>
      <c r="G3" s="379"/>
      <c r="H3" s="379"/>
      <c r="I3" s="37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237</v>
      </c>
      <c r="K4" s="175" t="s">
        <v>237</v>
      </c>
    </row>
    <row r="5" spans="1:11" ht="13.5" customHeight="1">
      <c r="A5" s="192" t="s">
        <v>140</v>
      </c>
      <c r="B5" s="192" t="s">
        <v>238</v>
      </c>
      <c r="C5" s="192" t="s">
        <v>238</v>
      </c>
      <c r="D5" s="192" t="s">
        <v>239</v>
      </c>
      <c r="E5" s="192" t="s">
        <v>240</v>
      </c>
      <c r="F5" s="192" t="s">
        <v>149</v>
      </c>
      <c r="G5" s="192"/>
      <c r="H5" s="265" t="s">
        <v>241</v>
      </c>
      <c r="I5" s="173" t="s">
        <v>242</v>
      </c>
      <c r="J5" s="214" t="str">
        <f t="shared" ref="J5" si="0">A5&amp;B5</f>
        <v>Gold8853 S.p.A.</v>
      </c>
      <c r="K5" s="214" t="str">
        <f t="shared" ref="K5" si="1">A5&amp;B5</f>
        <v>Gold8853 S.p.A.</v>
      </c>
    </row>
    <row r="6" spans="1:11" ht="13.5" customHeight="1">
      <c r="A6" s="192" t="s">
        <v>140</v>
      </c>
      <c r="B6" s="192" t="s">
        <v>243</v>
      </c>
      <c r="C6" s="192" t="s">
        <v>243</v>
      </c>
      <c r="D6" s="192" t="s">
        <v>244</v>
      </c>
      <c r="E6" s="192" t="s">
        <v>245</v>
      </c>
      <c r="F6" s="192" t="s">
        <v>149</v>
      </c>
      <c r="G6" s="192"/>
      <c r="H6" s="265" t="s">
        <v>246</v>
      </c>
      <c r="I6" s="173" t="s">
        <v>247</v>
      </c>
      <c r="J6" s="214" t="str">
        <f t="shared" ref="J6" si="2">A6&amp;B6</f>
        <v>GoldABC Refinery Pty Ltd.</v>
      </c>
      <c r="K6" s="214" t="str">
        <f t="shared" ref="K6" si="3">A6&amp;B6</f>
        <v>GoldABC Refinery Pty Ltd.</v>
      </c>
    </row>
    <row r="7" spans="1:11" ht="13.5" customHeight="1">
      <c r="A7" s="192" t="s">
        <v>140</v>
      </c>
      <c r="B7" s="192" t="s">
        <v>248</v>
      </c>
      <c r="C7" s="192" t="s">
        <v>248</v>
      </c>
      <c r="D7" s="192" t="s">
        <v>249</v>
      </c>
      <c r="E7" s="192" t="s">
        <v>250</v>
      </c>
      <c r="F7" s="192" t="s">
        <v>149</v>
      </c>
      <c r="G7" s="192"/>
      <c r="H7" s="265" t="s">
        <v>251</v>
      </c>
      <c r="I7" s="173" t="s">
        <v>252</v>
      </c>
      <c r="J7" s="214" t="str">
        <f t="shared" ref="J7:J67" si="4">A7&amp;B7</f>
        <v>GoldAbington Reldan Metals, LLC</v>
      </c>
      <c r="K7" s="214" t="str">
        <f t="shared" ref="K7:K67" si="5">A7&amp;B7</f>
        <v>GoldAbington Reldan Metals, LLC</v>
      </c>
    </row>
    <row r="8" spans="1:11" ht="13.5" customHeight="1">
      <c r="A8" s="192" t="s">
        <v>140</v>
      </c>
      <c r="B8" s="192" t="s">
        <v>253</v>
      </c>
      <c r="C8" s="192" t="s">
        <v>253</v>
      </c>
      <c r="D8" s="192" t="s">
        <v>249</v>
      </c>
      <c r="E8" s="192" t="s">
        <v>254</v>
      </c>
      <c r="F8" s="192" t="s">
        <v>149</v>
      </c>
      <c r="G8" s="192"/>
      <c r="H8" s="265" t="s">
        <v>255</v>
      </c>
      <c r="I8" s="173" t="s">
        <v>256</v>
      </c>
      <c r="J8" s="214" t="str">
        <f t="shared" si="4"/>
        <v>GoldAdvanced Chemical Company</v>
      </c>
      <c r="K8" s="214" t="str">
        <f t="shared" si="5"/>
        <v>GoldAdvanced Chemical Company</v>
      </c>
    </row>
    <row r="9" spans="1:11" ht="13.5" customHeight="1">
      <c r="A9" s="192" t="s">
        <v>140</v>
      </c>
      <c r="B9" s="192" t="s">
        <v>257</v>
      </c>
      <c r="C9" s="192" t="s">
        <v>257</v>
      </c>
      <c r="D9" s="192" t="s">
        <v>258</v>
      </c>
      <c r="E9" s="192" t="s">
        <v>259</v>
      </c>
      <c r="F9" s="192" t="s">
        <v>149</v>
      </c>
      <c r="G9" s="192"/>
      <c r="H9" s="265" t="s">
        <v>260</v>
      </c>
      <c r="I9" s="173" t="s">
        <v>261</v>
      </c>
      <c r="J9" s="214" t="str">
        <f t="shared" si="4"/>
        <v>GoldAfrican Gold Refinery</v>
      </c>
      <c r="K9" s="214" t="str">
        <f t="shared" si="5"/>
        <v>GoldAfrican Gold Refinery</v>
      </c>
    </row>
    <row r="10" spans="1:11" ht="13.5" customHeight="1">
      <c r="A10" s="192" t="s">
        <v>140</v>
      </c>
      <c r="B10" s="192" t="s">
        <v>262</v>
      </c>
      <c r="C10" s="192" t="s">
        <v>262</v>
      </c>
      <c r="D10" s="192" t="s">
        <v>263</v>
      </c>
      <c r="E10" s="192" t="s">
        <v>264</v>
      </c>
      <c r="F10" s="192" t="s">
        <v>149</v>
      </c>
      <c r="G10" s="192"/>
      <c r="H10" s="265" t="s">
        <v>265</v>
      </c>
      <c r="I10" s="173" t="s">
        <v>266</v>
      </c>
      <c r="J10" s="214" t="str">
        <f t="shared" si="4"/>
        <v>GoldAgosi AG</v>
      </c>
      <c r="K10" s="214" t="str">
        <f t="shared" si="5"/>
        <v>GoldAgosi AG</v>
      </c>
    </row>
    <row r="11" spans="1:11" ht="13.5" customHeight="1">
      <c r="A11" s="192" t="s">
        <v>140</v>
      </c>
      <c r="B11" s="192" t="s">
        <v>267</v>
      </c>
      <c r="C11" s="192" t="s">
        <v>268</v>
      </c>
      <c r="D11" s="192" t="s">
        <v>244</v>
      </c>
      <c r="E11" s="192" t="s">
        <v>269</v>
      </c>
      <c r="F11" s="192" t="s">
        <v>149</v>
      </c>
      <c r="G11" s="192"/>
      <c r="H11" s="265" t="s">
        <v>270</v>
      </c>
      <c r="I11" s="173" t="s">
        <v>271</v>
      </c>
      <c r="J11" s="214" t="str">
        <f t="shared" si="4"/>
        <v>GoldAGR (Perth Mint Australia)</v>
      </c>
      <c r="K11" s="214" t="str">
        <f t="shared" si="5"/>
        <v>GoldAGR (Perth Mint Australia)</v>
      </c>
    </row>
    <row r="12" spans="1:11">
      <c r="A12" s="192" t="s">
        <v>140</v>
      </c>
      <c r="B12" s="192" t="s">
        <v>272</v>
      </c>
      <c r="C12" s="192" t="s">
        <v>268</v>
      </c>
      <c r="D12" s="192" t="s">
        <v>244</v>
      </c>
      <c r="E12" s="192" t="s">
        <v>269</v>
      </c>
      <c r="F12" s="192" t="s">
        <v>149</v>
      </c>
      <c r="G12" s="192"/>
      <c r="H12" s="265" t="s">
        <v>270</v>
      </c>
      <c r="I12" s="173" t="s">
        <v>271</v>
      </c>
      <c r="J12" s="214" t="str">
        <f t="shared" si="4"/>
        <v>GoldAGR Joint Venture</v>
      </c>
      <c r="K12" s="214" t="str">
        <f t="shared" si="5"/>
        <v>GoldAGR Joint Venture</v>
      </c>
    </row>
    <row r="13" spans="1:11">
      <c r="A13" s="192" t="s">
        <v>140</v>
      </c>
      <c r="B13" s="192" t="s">
        <v>273</v>
      </c>
      <c r="C13" s="192" t="s">
        <v>268</v>
      </c>
      <c r="D13" s="192" t="s">
        <v>244</v>
      </c>
      <c r="E13" s="192" t="s">
        <v>269</v>
      </c>
      <c r="F13" s="192" t="s">
        <v>149</v>
      </c>
      <c r="G13" s="192"/>
      <c r="H13" s="265" t="s">
        <v>270</v>
      </c>
      <c r="I13" s="173" t="s">
        <v>271</v>
      </c>
      <c r="J13" s="214" t="str">
        <f t="shared" si="4"/>
        <v>GoldAGR Mathey</v>
      </c>
      <c r="K13" s="214" t="str">
        <f t="shared" si="5"/>
        <v>GoldAGR Mathey</v>
      </c>
    </row>
    <row r="14" spans="1:11">
      <c r="A14" s="192" t="s">
        <v>140</v>
      </c>
      <c r="B14" s="192" t="s">
        <v>274</v>
      </c>
      <c r="C14" s="192" t="s">
        <v>268</v>
      </c>
      <c r="D14" s="192" t="s">
        <v>244</v>
      </c>
      <c r="E14" s="192" t="s">
        <v>269</v>
      </c>
      <c r="F14" s="192" t="s">
        <v>149</v>
      </c>
      <c r="G14" s="192"/>
      <c r="H14" s="265" t="s">
        <v>270</v>
      </c>
      <c r="I14" s="173" t="s">
        <v>271</v>
      </c>
      <c r="J14" s="214" t="str">
        <f t="shared" si="4"/>
        <v>GoldAGR Matthey</v>
      </c>
      <c r="K14" s="214" t="str">
        <f t="shared" si="5"/>
        <v>GoldAGR Matthey</v>
      </c>
    </row>
    <row r="15" spans="1:11">
      <c r="A15" s="192" t="s">
        <v>140</v>
      </c>
      <c r="B15" s="192" t="s">
        <v>275</v>
      </c>
      <c r="C15" s="192" t="s">
        <v>275</v>
      </c>
      <c r="D15" s="192" t="s">
        <v>276</v>
      </c>
      <c r="E15" s="192" t="s">
        <v>277</v>
      </c>
      <c r="F15" s="192" t="s">
        <v>149</v>
      </c>
      <c r="G15" s="192"/>
      <c r="H15" s="265" t="s">
        <v>278</v>
      </c>
      <c r="I15" s="173" t="s">
        <v>279</v>
      </c>
      <c r="J15" s="214" t="str">
        <f t="shared" si="4"/>
        <v>GoldAida Chemical Industries Co., Ltd.</v>
      </c>
      <c r="K15" s="214" t="str">
        <f t="shared" si="5"/>
        <v>GoldAida Chemical Industries Co., Ltd.</v>
      </c>
    </row>
    <row r="16" spans="1:11">
      <c r="A16" s="192" t="s">
        <v>140</v>
      </c>
      <c r="B16" s="192" t="s">
        <v>280</v>
      </c>
      <c r="C16" s="192" t="s">
        <v>281</v>
      </c>
      <c r="D16" s="192" t="s">
        <v>276</v>
      </c>
      <c r="E16" s="192" t="s">
        <v>282</v>
      </c>
      <c r="F16" s="192" t="s">
        <v>149</v>
      </c>
      <c r="G16" s="192"/>
      <c r="H16" s="265" t="s">
        <v>283</v>
      </c>
      <c r="I16" s="173" t="s">
        <v>284</v>
      </c>
      <c r="J16" s="214" t="str">
        <f t="shared" si="4"/>
        <v>GoldAKITA Seiren</v>
      </c>
      <c r="K16" s="214" t="str">
        <f t="shared" si="5"/>
        <v>GoldAKITA Seiren</v>
      </c>
    </row>
    <row r="17" spans="1:11">
      <c r="A17" s="192" t="s">
        <v>140</v>
      </c>
      <c r="B17" s="192" t="s">
        <v>285</v>
      </c>
      <c r="C17" s="192" t="s">
        <v>286</v>
      </c>
      <c r="D17" s="192" t="s">
        <v>287</v>
      </c>
      <c r="E17" s="192" t="s">
        <v>288</v>
      </c>
      <c r="F17" s="192" t="s">
        <v>149</v>
      </c>
      <c r="G17" s="192"/>
      <c r="H17" s="265" t="s">
        <v>289</v>
      </c>
      <c r="I17" s="173" t="s">
        <v>290</v>
      </c>
      <c r="J17" s="214" t="str">
        <f t="shared" si="4"/>
        <v>GoldAl Etihad Gold LLC</v>
      </c>
      <c r="K17" s="214" t="str">
        <f t="shared" si="5"/>
        <v>GoldAl Etihad Gold LLC</v>
      </c>
    </row>
    <row r="18" spans="1:11">
      <c r="A18" s="192" t="s">
        <v>140</v>
      </c>
      <c r="B18" s="192" t="s">
        <v>286</v>
      </c>
      <c r="C18" s="192" t="s">
        <v>286</v>
      </c>
      <c r="D18" s="192" t="s">
        <v>287</v>
      </c>
      <c r="E18" s="192" t="s">
        <v>288</v>
      </c>
      <c r="F18" s="192" t="s">
        <v>149</v>
      </c>
      <c r="G18" s="192"/>
      <c r="H18" s="265" t="s">
        <v>289</v>
      </c>
      <c r="I18" s="173" t="s">
        <v>290</v>
      </c>
      <c r="J18" s="214" t="str">
        <f t="shared" si="4"/>
        <v>GoldAl Etihad Gold Refinery DMCC</v>
      </c>
      <c r="K18" s="214" t="str">
        <f t="shared" si="5"/>
        <v>GoldAl Etihad Gold Refinery DMCC</v>
      </c>
    </row>
    <row r="19" spans="1:11">
      <c r="A19" s="192" t="s">
        <v>140</v>
      </c>
      <c r="B19" s="192" t="s">
        <v>291</v>
      </c>
      <c r="C19" s="192" t="s">
        <v>291</v>
      </c>
      <c r="D19" s="192" t="s">
        <v>292</v>
      </c>
      <c r="E19" s="192" t="s">
        <v>293</v>
      </c>
      <c r="F19" s="192" t="s">
        <v>149</v>
      </c>
      <c r="G19" s="192"/>
      <c r="H19" s="265" t="s">
        <v>294</v>
      </c>
      <c r="I19" s="173" t="s">
        <v>295</v>
      </c>
      <c r="J19" s="214" t="str">
        <f t="shared" si="4"/>
        <v>GoldAlbino Mountinho Lda.</v>
      </c>
      <c r="K19" s="214" t="str">
        <f t="shared" si="5"/>
        <v>GoldAlbino Mountinho Lda.</v>
      </c>
    </row>
    <row r="20" spans="1:11">
      <c r="A20" s="192" t="s">
        <v>140</v>
      </c>
      <c r="B20" s="192" t="s">
        <v>296</v>
      </c>
      <c r="C20" s="192" t="s">
        <v>296</v>
      </c>
      <c r="D20" s="192" t="s">
        <v>249</v>
      </c>
      <c r="E20" s="192" t="s">
        <v>297</v>
      </c>
      <c r="F20" s="192" t="s">
        <v>149</v>
      </c>
      <c r="G20" s="192"/>
      <c r="H20" s="265" t="s">
        <v>298</v>
      </c>
      <c r="I20" s="173" t="s">
        <v>299</v>
      </c>
      <c r="J20" s="214" t="str">
        <f t="shared" si="4"/>
        <v>GoldAlexy Metals</v>
      </c>
      <c r="K20" s="214" t="str">
        <f t="shared" si="5"/>
        <v>GoldAlexy Metals</v>
      </c>
    </row>
    <row r="21" spans="1:11">
      <c r="A21" s="192" t="s">
        <v>140</v>
      </c>
      <c r="B21" s="192" t="s">
        <v>300</v>
      </c>
      <c r="C21" s="192" t="s">
        <v>262</v>
      </c>
      <c r="D21" s="192" t="s">
        <v>263</v>
      </c>
      <c r="E21" s="192" t="s">
        <v>264</v>
      </c>
      <c r="F21" s="192" t="s">
        <v>149</v>
      </c>
      <c r="G21" s="192"/>
      <c r="H21" s="265" t="s">
        <v>265</v>
      </c>
      <c r="I21" s="173" t="s">
        <v>266</v>
      </c>
      <c r="J21" s="214" t="str">
        <f t="shared" si="4"/>
        <v>GoldAllgemeine Gold-und Silberscheideanstalt A.G.</v>
      </c>
      <c r="K21" s="214" t="str">
        <f t="shared" si="5"/>
        <v>GoldAllgemeine Gold-und Silberscheideanstalt A.G.</v>
      </c>
    </row>
    <row r="22" spans="1:11">
      <c r="A22" s="192" t="s">
        <v>140</v>
      </c>
      <c r="B22" s="192" t="s">
        <v>301</v>
      </c>
      <c r="C22" s="192" t="s">
        <v>301</v>
      </c>
      <c r="D22" s="192" t="s">
        <v>302</v>
      </c>
      <c r="E22" s="192" t="s">
        <v>303</v>
      </c>
      <c r="F22" s="192" t="s">
        <v>149</v>
      </c>
      <c r="G22" s="192"/>
      <c r="H22" s="265" t="s">
        <v>304</v>
      </c>
      <c r="I22" s="173" t="s">
        <v>305</v>
      </c>
      <c r="J22" s="214" t="str">
        <f t="shared" si="4"/>
        <v>GoldAlmalyk Mining and Metallurgical Complex (AMMC)</v>
      </c>
      <c r="K22" s="214" t="str">
        <f t="shared" si="5"/>
        <v>GoldAlmalyk Mining and Metallurgical Complex (AMMC)</v>
      </c>
    </row>
    <row r="23" spans="1:11">
      <c r="A23" s="192" t="s">
        <v>140</v>
      </c>
      <c r="B23" s="192" t="s">
        <v>306</v>
      </c>
      <c r="C23" s="192" t="s">
        <v>307</v>
      </c>
      <c r="D23" s="192" t="s">
        <v>276</v>
      </c>
      <c r="E23" s="192" t="s">
        <v>308</v>
      </c>
      <c r="F23" s="192" t="s">
        <v>149</v>
      </c>
      <c r="G23" s="192"/>
      <c r="H23" s="265" t="s">
        <v>309</v>
      </c>
      <c r="I23" s="173" t="s">
        <v>310</v>
      </c>
      <c r="J23" s="214" t="str">
        <f t="shared" si="4"/>
        <v>GoldAmagasaki Factory, Hyogo Prefecture, Japan</v>
      </c>
      <c r="K23" s="214" t="str">
        <f t="shared" si="5"/>
        <v>GoldAmagasaki Factory, Hyogo Prefecture, Japan</v>
      </c>
    </row>
    <row r="24" spans="1:11">
      <c r="A24" s="192" t="s">
        <v>140</v>
      </c>
      <c r="B24" s="192" t="s">
        <v>311</v>
      </c>
      <c r="C24" s="192" t="s">
        <v>312</v>
      </c>
      <c r="D24" s="192" t="s">
        <v>162</v>
      </c>
      <c r="E24" s="192" t="s">
        <v>313</v>
      </c>
      <c r="F24" s="192" t="s">
        <v>149</v>
      </c>
      <c r="G24" s="192"/>
      <c r="H24" s="265" t="s">
        <v>314</v>
      </c>
      <c r="I24" s="173" t="s">
        <v>199</v>
      </c>
      <c r="J24" s="214" t="str">
        <f t="shared" si="4"/>
        <v>GoldAngloGold Ashanti Brazil</v>
      </c>
      <c r="K24" s="214" t="str">
        <f t="shared" si="5"/>
        <v>GoldAngloGold Ashanti Brazil</v>
      </c>
    </row>
    <row r="25" spans="1:11">
      <c r="A25" s="192" t="s">
        <v>140</v>
      </c>
      <c r="B25" s="192" t="s">
        <v>312</v>
      </c>
      <c r="C25" s="192" t="s">
        <v>312</v>
      </c>
      <c r="D25" s="192" t="s">
        <v>162</v>
      </c>
      <c r="E25" s="192" t="s">
        <v>313</v>
      </c>
      <c r="F25" s="192" t="s">
        <v>149</v>
      </c>
      <c r="G25" s="192"/>
      <c r="H25" s="265" t="s">
        <v>314</v>
      </c>
      <c r="I25" s="173" t="s">
        <v>199</v>
      </c>
      <c r="J25" s="214" t="str">
        <f t="shared" si="4"/>
        <v>GoldAngloGold Ashanti Corrego do Sitio Mineracao</v>
      </c>
      <c r="K25" s="214" t="str">
        <f t="shared" si="5"/>
        <v>GoldAngloGold Ashanti Corrego do Sitio Mineracao</v>
      </c>
    </row>
    <row r="26" spans="1:11">
      <c r="A26" s="192" t="s">
        <v>140</v>
      </c>
      <c r="B26" s="192" t="s">
        <v>315</v>
      </c>
      <c r="C26" s="192" t="s">
        <v>312</v>
      </c>
      <c r="D26" s="192" t="s">
        <v>162</v>
      </c>
      <c r="E26" s="192" t="s">
        <v>313</v>
      </c>
      <c r="F26" s="192" t="s">
        <v>149</v>
      </c>
      <c r="G26" s="192"/>
      <c r="H26" s="265" t="s">
        <v>314</v>
      </c>
      <c r="I26" s="173" t="s">
        <v>199</v>
      </c>
      <c r="J26" s="214" t="str">
        <f t="shared" si="4"/>
        <v>GoldAngloGold Ashanti Córrego do Sítio Mineração</v>
      </c>
      <c r="K26" s="214" t="str">
        <f t="shared" si="5"/>
        <v>GoldAngloGold Ashanti Córrego do Sítio Mineração</v>
      </c>
    </row>
    <row r="27" spans="1:11">
      <c r="A27" s="192" t="s">
        <v>140</v>
      </c>
      <c r="B27" s="192" t="s">
        <v>316</v>
      </c>
      <c r="C27" s="192" t="s">
        <v>317</v>
      </c>
      <c r="D27" s="192" t="s">
        <v>147</v>
      </c>
      <c r="E27" s="192" t="s">
        <v>318</v>
      </c>
      <c r="F27" s="192" t="s">
        <v>149</v>
      </c>
      <c r="G27" s="192"/>
      <c r="H27" s="265" t="s">
        <v>319</v>
      </c>
      <c r="I27" s="173" t="s">
        <v>320</v>
      </c>
      <c r="J27" s="214" t="str">
        <f t="shared" si="4"/>
        <v>GoldAnhui Tongling Nonferrous Metal Mining Co., Ltd.</v>
      </c>
      <c r="K27" s="214" t="str">
        <f t="shared" si="5"/>
        <v>GoldAnhui Tongling Nonferrous Metal Mining Co., Ltd.</v>
      </c>
    </row>
    <row r="28" spans="1:11">
      <c r="A28" s="192" t="s">
        <v>140</v>
      </c>
      <c r="B28" s="192" t="s">
        <v>321</v>
      </c>
      <c r="C28" s="192" t="s">
        <v>268</v>
      </c>
      <c r="D28" s="192" t="s">
        <v>244</v>
      </c>
      <c r="E28" s="192" t="s">
        <v>269</v>
      </c>
      <c r="F28" s="192" t="s">
        <v>149</v>
      </c>
      <c r="G28" s="192"/>
      <c r="H28" s="265" t="s">
        <v>270</v>
      </c>
      <c r="I28" s="173" t="s">
        <v>271</v>
      </c>
      <c r="J28" s="214" t="str">
        <f t="shared" si="4"/>
        <v>GoldANZ (Perth Mint 4N)</v>
      </c>
      <c r="K28" s="214" t="str">
        <f t="shared" si="5"/>
        <v>GoldANZ (Perth Mint 4N)</v>
      </c>
    </row>
    <row r="29" spans="1:11">
      <c r="A29" s="192" t="s">
        <v>140</v>
      </c>
      <c r="B29" s="192" t="s">
        <v>322</v>
      </c>
      <c r="C29" s="192" t="s">
        <v>268</v>
      </c>
      <c r="D29" s="192" t="s">
        <v>244</v>
      </c>
      <c r="E29" s="192" t="s">
        <v>269</v>
      </c>
      <c r="F29" s="192" t="s">
        <v>149</v>
      </c>
      <c r="G29" s="192"/>
      <c r="H29" s="265" t="s">
        <v>270</v>
      </c>
      <c r="I29" s="173" t="s">
        <v>271</v>
      </c>
      <c r="J29" s="214" t="str">
        <f t="shared" si="4"/>
        <v>GoldANZ Bank</v>
      </c>
      <c r="K29" s="214" t="str">
        <f t="shared" si="5"/>
        <v>GoldANZ Bank</v>
      </c>
    </row>
    <row r="30" spans="1:11">
      <c r="A30" s="192" t="s">
        <v>140</v>
      </c>
      <c r="B30" s="192" t="s">
        <v>323</v>
      </c>
      <c r="C30" s="192" t="s">
        <v>323</v>
      </c>
      <c r="D30" s="192" t="s">
        <v>167</v>
      </c>
      <c r="E30" s="192" t="s">
        <v>324</v>
      </c>
      <c r="F30" s="192" t="s">
        <v>149</v>
      </c>
      <c r="G30" s="192"/>
      <c r="H30" s="265" t="s">
        <v>325</v>
      </c>
      <c r="I30" s="173" t="s">
        <v>325</v>
      </c>
      <c r="J30" s="214" t="str">
        <f t="shared" si="4"/>
        <v>GoldARGET SAC</v>
      </c>
      <c r="K30" s="214" t="str">
        <f t="shared" si="5"/>
        <v>GoldARGET SAC</v>
      </c>
    </row>
    <row r="31" spans="1:11">
      <c r="A31" s="192" t="s">
        <v>140</v>
      </c>
      <c r="B31" s="192" t="s">
        <v>326</v>
      </c>
      <c r="C31" s="192" t="s">
        <v>326</v>
      </c>
      <c r="D31" s="192" t="s">
        <v>327</v>
      </c>
      <c r="E31" s="192" t="s">
        <v>328</v>
      </c>
      <c r="F31" s="192" t="s">
        <v>149</v>
      </c>
      <c r="G31" s="192"/>
      <c r="H31" s="265" t="s">
        <v>329</v>
      </c>
      <c r="I31" s="173" t="s">
        <v>330</v>
      </c>
      <c r="J31" s="214" t="str">
        <f t="shared" si="4"/>
        <v>GoldArgor-Heraeus S.A.</v>
      </c>
      <c r="K31" s="214" t="str">
        <f t="shared" si="5"/>
        <v>GoldArgor-Heraeus S.A.</v>
      </c>
    </row>
    <row r="32" spans="1:11">
      <c r="A32" s="192" t="s">
        <v>140</v>
      </c>
      <c r="B32" s="192" t="s">
        <v>307</v>
      </c>
      <c r="C32" s="192" t="s">
        <v>307</v>
      </c>
      <c r="D32" s="192" t="s">
        <v>276</v>
      </c>
      <c r="E32" s="192" t="s">
        <v>308</v>
      </c>
      <c r="F32" s="192" t="s">
        <v>149</v>
      </c>
      <c r="G32" s="192"/>
      <c r="H32" s="265" t="s">
        <v>309</v>
      </c>
      <c r="I32" s="173" t="s">
        <v>310</v>
      </c>
      <c r="J32" s="214" t="str">
        <f t="shared" si="4"/>
        <v>GoldASAHI METALFINE, Inc.</v>
      </c>
      <c r="K32" s="214" t="str">
        <f t="shared" si="5"/>
        <v>GoldASAHI METALFINE, Inc.</v>
      </c>
    </row>
    <row r="33" spans="1:11">
      <c r="A33" s="192" t="s">
        <v>140</v>
      </c>
      <c r="B33" s="192" t="s">
        <v>331</v>
      </c>
      <c r="C33" s="192" t="s">
        <v>307</v>
      </c>
      <c r="D33" s="192" t="s">
        <v>276</v>
      </c>
      <c r="E33" s="192" t="s">
        <v>308</v>
      </c>
      <c r="F33" s="192" t="s">
        <v>149</v>
      </c>
      <c r="G33" s="192"/>
      <c r="H33" s="265" t="s">
        <v>309</v>
      </c>
      <c r="I33" s="173" t="s">
        <v>310</v>
      </c>
      <c r="J33" s="214" t="str">
        <f t="shared" si="4"/>
        <v>GoldAsahi Pretec Corp.</v>
      </c>
      <c r="K33" s="214" t="str">
        <f t="shared" si="5"/>
        <v>GoldAsahi Pretec Corp.</v>
      </c>
    </row>
    <row r="34" spans="1:11">
      <c r="A34" s="192" t="s">
        <v>140</v>
      </c>
      <c r="B34" s="192" t="s">
        <v>332</v>
      </c>
      <c r="C34" s="192" t="s">
        <v>332</v>
      </c>
      <c r="D34" s="192" t="s">
        <v>333</v>
      </c>
      <c r="E34" s="192" t="s">
        <v>334</v>
      </c>
      <c r="F34" s="192" t="s">
        <v>149</v>
      </c>
      <c r="G34" s="192"/>
      <c r="H34" s="265" t="s">
        <v>335</v>
      </c>
      <c r="I34" s="173" t="s">
        <v>336</v>
      </c>
      <c r="J34" s="214" t="str">
        <f t="shared" si="4"/>
        <v>GoldAsahi Refining Canada Ltd.</v>
      </c>
      <c r="K34" s="214" t="str">
        <f t="shared" si="5"/>
        <v>GoldAsahi Refining Canada Ltd.</v>
      </c>
    </row>
    <row r="35" spans="1:11">
      <c r="A35" s="192" t="s">
        <v>140</v>
      </c>
      <c r="B35" s="192" t="s">
        <v>337</v>
      </c>
      <c r="C35" s="192" t="s">
        <v>337</v>
      </c>
      <c r="D35" s="192" t="s">
        <v>249</v>
      </c>
      <c r="E35" s="192" t="s">
        <v>338</v>
      </c>
      <c r="F35" s="192" t="s">
        <v>149</v>
      </c>
      <c r="G35" s="192"/>
      <c r="H35" s="265" t="s">
        <v>339</v>
      </c>
      <c r="I35" s="173" t="s">
        <v>340</v>
      </c>
      <c r="J35" s="214" t="str">
        <f t="shared" si="4"/>
        <v>GoldAsahi Refining USA Inc.</v>
      </c>
      <c r="K35" s="214" t="str">
        <f t="shared" si="5"/>
        <v>GoldAsahi Refining USA Inc.</v>
      </c>
    </row>
    <row r="36" spans="1:11">
      <c r="A36" s="192" t="s">
        <v>140</v>
      </c>
      <c r="B36" s="192" t="s">
        <v>341</v>
      </c>
      <c r="C36" s="192" t="s">
        <v>341</v>
      </c>
      <c r="D36" s="192" t="s">
        <v>276</v>
      </c>
      <c r="E36" s="192" t="s">
        <v>342</v>
      </c>
      <c r="F36" s="192" t="s">
        <v>149</v>
      </c>
      <c r="G36" s="192"/>
      <c r="H36" s="265" t="s">
        <v>343</v>
      </c>
      <c r="I36" s="173" t="s">
        <v>344</v>
      </c>
      <c r="J36" s="214" t="str">
        <f t="shared" si="4"/>
        <v>GoldAsaka Riken Co., Ltd.</v>
      </c>
      <c r="K36" s="214" t="str">
        <f t="shared" si="5"/>
        <v>GoldAsaka Riken Co., Ltd.</v>
      </c>
    </row>
    <row r="37" spans="1:11">
      <c r="A37" s="192" t="s">
        <v>140</v>
      </c>
      <c r="B37" s="192" t="s">
        <v>345</v>
      </c>
      <c r="C37" s="192" t="s">
        <v>346</v>
      </c>
      <c r="D37" s="192" t="s">
        <v>347</v>
      </c>
      <c r="E37" s="192" t="s">
        <v>348</v>
      </c>
      <c r="F37" s="192" t="s">
        <v>149</v>
      </c>
      <c r="G37" s="192"/>
      <c r="H37" s="265" t="s">
        <v>349</v>
      </c>
      <c r="I37" s="173" t="s">
        <v>349</v>
      </c>
      <c r="J37" s="214" t="str">
        <f t="shared" si="4"/>
        <v>GoldAtlantic Copper S.A.</v>
      </c>
      <c r="K37" s="214" t="str">
        <f t="shared" si="5"/>
        <v>GoldAtlantic Copper S.A.</v>
      </c>
    </row>
    <row r="38" spans="1:11">
      <c r="A38" s="192" t="s">
        <v>140</v>
      </c>
      <c r="B38" s="192" t="s">
        <v>346</v>
      </c>
      <c r="C38" s="192" t="s">
        <v>346</v>
      </c>
      <c r="D38" s="192" t="s">
        <v>347</v>
      </c>
      <c r="E38" s="192" t="s">
        <v>348</v>
      </c>
      <c r="F38" s="192" t="s">
        <v>149</v>
      </c>
      <c r="G38" s="192"/>
      <c r="H38" s="265" t="s">
        <v>349</v>
      </c>
      <c r="I38" s="173" t="s">
        <v>349</v>
      </c>
      <c r="J38" s="214" t="str">
        <f t="shared" si="4"/>
        <v>GoldAtlantic Copper, S.L.U.</v>
      </c>
      <c r="K38" s="214" t="str">
        <f t="shared" si="5"/>
        <v>GoldAtlantic Copper, S.L.U.</v>
      </c>
    </row>
    <row r="39" spans="1:11">
      <c r="A39" s="192" t="s">
        <v>140</v>
      </c>
      <c r="B39" s="192" t="s">
        <v>350</v>
      </c>
      <c r="C39" s="192" t="s">
        <v>350</v>
      </c>
      <c r="D39" s="192" t="s">
        <v>351</v>
      </c>
      <c r="E39" s="192" t="s">
        <v>352</v>
      </c>
      <c r="F39" s="192" t="s">
        <v>149</v>
      </c>
      <c r="G39" s="192"/>
      <c r="H39" s="265" t="s">
        <v>353</v>
      </c>
      <c r="I39" s="173" t="s">
        <v>354</v>
      </c>
      <c r="J39" s="214" t="str">
        <f t="shared" si="4"/>
        <v>GoldAttero Recycling Pvt Ltd</v>
      </c>
      <c r="K39" s="214" t="str">
        <f t="shared" si="5"/>
        <v>GoldAttero Recycling Pvt Ltd</v>
      </c>
    </row>
    <row r="40" spans="1:11">
      <c r="A40" s="192" t="s">
        <v>140</v>
      </c>
      <c r="B40" s="192" t="s">
        <v>355</v>
      </c>
      <c r="C40" s="192" t="s">
        <v>356</v>
      </c>
      <c r="D40" s="192" t="s">
        <v>357</v>
      </c>
      <c r="E40" s="192" t="s">
        <v>358</v>
      </c>
      <c r="F40" s="192" t="s">
        <v>149</v>
      </c>
      <c r="G40" s="192"/>
      <c r="H40" s="265" t="s">
        <v>359</v>
      </c>
      <c r="I40" s="173" t="s">
        <v>360</v>
      </c>
      <c r="J40" s="214" t="str">
        <f t="shared" si="4"/>
        <v>GoldAu Compliance - Gold by Gold</v>
      </c>
      <c r="K40" s="214" t="str">
        <f t="shared" si="5"/>
        <v>GoldAu Compliance - Gold by Gold</v>
      </c>
    </row>
    <row r="41" spans="1:11">
      <c r="A41" s="192" t="s">
        <v>140</v>
      </c>
      <c r="B41" s="192" t="s">
        <v>361</v>
      </c>
      <c r="C41" s="192" t="s">
        <v>361</v>
      </c>
      <c r="D41" s="192" t="s">
        <v>362</v>
      </c>
      <c r="E41" s="192" t="s">
        <v>363</v>
      </c>
      <c r="F41" s="192" t="s">
        <v>149</v>
      </c>
      <c r="G41" s="192"/>
      <c r="H41" s="265" t="s">
        <v>364</v>
      </c>
      <c r="I41" s="173" t="s">
        <v>365</v>
      </c>
      <c r="J41" s="214" t="str">
        <f t="shared" si="4"/>
        <v>GoldAU Traders and Refiners</v>
      </c>
      <c r="K41" s="214" t="str">
        <f t="shared" si="5"/>
        <v>GoldAU Traders and Refiners</v>
      </c>
    </row>
    <row r="42" spans="1:11">
      <c r="A42" s="192" t="s">
        <v>140</v>
      </c>
      <c r="B42" s="192" t="s">
        <v>366</v>
      </c>
      <c r="C42" s="192" t="s">
        <v>366</v>
      </c>
      <c r="D42" s="192" t="s">
        <v>351</v>
      </c>
      <c r="E42" s="192" t="s">
        <v>367</v>
      </c>
      <c r="F42" s="192" t="s">
        <v>149</v>
      </c>
      <c r="G42" s="192"/>
      <c r="H42" s="265" t="s">
        <v>368</v>
      </c>
      <c r="I42" s="173" t="s">
        <v>369</v>
      </c>
      <c r="J42" s="214" t="str">
        <f t="shared" si="4"/>
        <v>GoldAugmont Enterprises Private Limited</v>
      </c>
      <c r="K42" s="214" t="str">
        <f t="shared" si="5"/>
        <v>GoldAugmont Enterprises Private Limited</v>
      </c>
    </row>
    <row r="43" spans="1:11">
      <c r="A43" s="192" t="s">
        <v>140</v>
      </c>
      <c r="B43" s="192" t="s">
        <v>370</v>
      </c>
      <c r="C43" s="192" t="s">
        <v>371</v>
      </c>
      <c r="D43" s="192" t="s">
        <v>263</v>
      </c>
      <c r="E43" s="192" t="s">
        <v>372</v>
      </c>
      <c r="F43" s="192" t="s">
        <v>149</v>
      </c>
      <c r="G43" s="192"/>
      <c r="H43" s="265" t="s">
        <v>373</v>
      </c>
      <c r="I43" s="173" t="s">
        <v>373</v>
      </c>
      <c r="J43" s="214" t="str">
        <f t="shared" si="4"/>
        <v>GoldAurubis AG</v>
      </c>
      <c r="K43" s="214" t="str">
        <f t="shared" si="5"/>
        <v>GoldAurubis AG</v>
      </c>
    </row>
    <row r="44" spans="1:11">
      <c r="A44" s="192" t="s">
        <v>140</v>
      </c>
      <c r="B44" s="192" t="s">
        <v>371</v>
      </c>
      <c r="C44" s="192" t="s">
        <v>371</v>
      </c>
      <c r="D44" s="192" t="s">
        <v>263</v>
      </c>
      <c r="E44" s="192" t="s">
        <v>372</v>
      </c>
      <c r="F44" s="192" t="s">
        <v>149</v>
      </c>
      <c r="G44" s="192"/>
      <c r="H44" s="265" t="s">
        <v>373</v>
      </c>
      <c r="I44" s="173" t="s">
        <v>373</v>
      </c>
      <c r="J44" s="214" t="str">
        <f t="shared" si="4"/>
        <v>GoldAurubis AG, Hamburg</v>
      </c>
      <c r="K44" s="214" t="str">
        <f t="shared" si="5"/>
        <v>GoldAurubis AG, Hamburg</v>
      </c>
    </row>
    <row r="45" spans="1:11">
      <c r="A45" s="192" t="s">
        <v>140</v>
      </c>
      <c r="B45" s="192" t="s">
        <v>374</v>
      </c>
      <c r="C45" s="192" t="s">
        <v>268</v>
      </c>
      <c r="D45" s="192" t="s">
        <v>244</v>
      </c>
      <c r="E45" s="192" t="s">
        <v>269</v>
      </c>
      <c r="F45" s="192" t="s">
        <v>149</v>
      </c>
      <c r="G45" s="192"/>
      <c r="H45" s="265" t="s">
        <v>270</v>
      </c>
      <c r="I45" s="173" t="s">
        <v>271</v>
      </c>
      <c r="J45" s="214" t="str">
        <f t="shared" si="4"/>
        <v>GoldAustralian Gold Refineries (AGR)</v>
      </c>
      <c r="K45" s="214" t="str">
        <f t="shared" si="5"/>
        <v>GoldAustralian Gold Refineries (AGR)</v>
      </c>
    </row>
    <row r="46" spans="1:11">
      <c r="A46" s="192" t="s">
        <v>140</v>
      </c>
      <c r="B46" s="192" t="s">
        <v>375</v>
      </c>
      <c r="C46" s="192" t="s">
        <v>376</v>
      </c>
      <c r="D46" s="192" t="s">
        <v>351</v>
      </c>
      <c r="E46" s="192" t="s">
        <v>377</v>
      </c>
      <c r="F46" s="192" t="s">
        <v>149</v>
      </c>
      <c r="G46" s="192"/>
      <c r="H46" s="265" t="s">
        <v>378</v>
      </c>
      <c r="I46" s="173" t="s">
        <v>379</v>
      </c>
      <c r="J46" s="214" t="str">
        <f t="shared" si="4"/>
        <v>GoldBALORE REFINERSGA</v>
      </c>
      <c r="K46" s="214" t="str">
        <f t="shared" si="5"/>
        <v>GoldBALORE REFINERSGA</v>
      </c>
    </row>
    <row r="47" spans="1:11">
      <c r="A47" s="192" t="s">
        <v>140</v>
      </c>
      <c r="B47" s="192" t="s">
        <v>376</v>
      </c>
      <c r="C47" s="192" t="s">
        <v>376</v>
      </c>
      <c r="D47" s="192" t="s">
        <v>351</v>
      </c>
      <c r="E47" s="192" t="s">
        <v>377</v>
      </c>
      <c r="F47" s="192" t="s">
        <v>149</v>
      </c>
      <c r="G47" s="192"/>
      <c r="H47" s="265" t="s">
        <v>378</v>
      </c>
      <c r="I47" s="173" t="s">
        <v>379</v>
      </c>
      <c r="J47" s="214" t="str">
        <f t="shared" si="4"/>
        <v>GoldBangalore Refinery</v>
      </c>
      <c r="K47" s="214" t="str">
        <f t="shared" si="5"/>
        <v>GoldBangalore Refinery</v>
      </c>
    </row>
    <row r="48" spans="1:11">
      <c r="A48" s="192" t="s">
        <v>140</v>
      </c>
      <c r="B48" s="192" t="s">
        <v>380</v>
      </c>
      <c r="C48" s="192" t="s">
        <v>376</v>
      </c>
      <c r="D48" s="192" t="s">
        <v>351</v>
      </c>
      <c r="E48" s="192" t="s">
        <v>377</v>
      </c>
      <c r="F48" s="192" t="s">
        <v>149</v>
      </c>
      <c r="G48" s="192"/>
      <c r="H48" s="265" t="s">
        <v>378</v>
      </c>
      <c r="I48" s="173" t="s">
        <v>379</v>
      </c>
      <c r="J48" s="214" t="str">
        <f t="shared" si="4"/>
        <v>GoldBangalore Refinery Pvt Ltd</v>
      </c>
      <c r="K48" s="214" t="str">
        <f t="shared" si="5"/>
        <v>GoldBangalore Refinery Pvt Ltd</v>
      </c>
    </row>
    <row r="49" spans="1:11">
      <c r="A49" s="192" t="s">
        <v>140</v>
      </c>
      <c r="B49" s="192" t="s">
        <v>381</v>
      </c>
      <c r="C49" s="192" t="s">
        <v>381</v>
      </c>
      <c r="D49" s="192" t="s">
        <v>382</v>
      </c>
      <c r="E49" s="192" t="s">
        <v>383</v>
      </c>
      <c r="F49" s="192" t="s">
        <v>149</v>
      </c>
      <c r="G49" s="192"/>
      <c r="H49" s="265" t="s">
        <v>384</v>
      </c>
      <c r="I49" s="173" t="s">
        <v>385</v>
      </c>
      <c r="J49" s="214" t="str">
        <f t="shared" si="4"/>
        <v>GoldBangko Sentral ng Pilipinas (Central Bank of the Philippines)</v>
      </c>
      <c r="K49" s="214" t="str">
        <f t="shared" si="5"/>
        <v>GoldBangko Sentral ng Pilipinas (Central Bank of the Philippines)</v>
      </c>
    </row>
    <row r="50" spans="1:11">
      <c r="A50" s="192" t="s">
        <v>140</v>
      </c>
      <c r="B50" s="192" t="s">
        <v>386</v>
      </c>
      <c r="C50" s="192" t="s">
        <v>386</v>
      </c>
      <c r="D50" s="192" t="s">
        <v>387</v>
      </c>
      <c r="E50" s="192" t="s">
        <v>388</v>
      </c>
      <c r="F50" s="192" t="s">
        <v>149</v>
      </c>
      <c r="G50" s="192"/>
      <c r="H50" s="265" t="s">
        <v>389</v>
      </c>
      <c r="I50" s="173" t="s">
        <v>390</v>
      </c>
      <c r="J50" s="214" t="str">
        <f t="shared" si="4"/>
        <v>GoldBoliden Harjavalta Oy</v>
      </c>
      <c r="K50" s="214" t="str">
        <f t="shared" si="5"/>
        <v>GoldBoliden Harjavalta Oy</v>
      </c>
    </row>
    <row r="51" spans="1:11">
      <c r="A51" s="192" t="s">
        <v>140</v>
      </c>
      <c r="B51" s="192" t="s">
        <v>391</v>
      </c>
      <c r="C51" s="192" t="s">
        <v>391</v>
      </c>
      <c r="D51" s="192" t="s">
        <v>392</v>
      </c>
      <c r="E51" s="192" t="s">
        <v>393</v>
      </c>
      <c r="F51" s="192" t="s">
        <v>149</v>
      </c>
      <c r="G51" s="192"/>
      <c r="H51" s="265" t="s">
        <v>394</v>
      </c>
      <c r="I51" s="173" t="s">
        <v>395</v>
      </c>
      <c r="J51" s="214" t="str">
        <f t="shared" si="4"/>
        <v>GoldBoliden Mineral AB (Ronnskar)</v>
      </c>
      <c r="K51" s="214" t="str">
        <f t="shared" si="5"/>
        <v>GoldBoliden Mineral AB (Ronnskar)</v>
      </c>
    </row>
    <row r="52" spans="1:11">
      <c r="A52" s="192" t="s">
        <v>140</v>
      </c>
      <c r="B52" s="192" t="s">
        <v>396</v>
      </c>
      <c r="C52" s="192" t="s">
        <v>391</v>
      </c>
      <c r="D52" s="192" t="s">
        <v>392</v>
      </c>
      <c r="E52" s="192" t="s">
        <v>393</v>
      </c>
      <c r="F52" s="192" t="s">
        <v>149</v>
      </c>
      <c r="G52" s="192"/>
      <c r="H52" s="265" t="s">
        <v>394</v>
      </c>
      <c r="I52" s="173" t="s">
        <v>395</v>
      </c>
      <c r="J52" s="214" t="str">
        <f t="shared" si="4"/>
        <v>GoldBoliden Ronnskar</v>
      </c>
      <c r="K52" s="214" t="str">
        <f t="shared" si="5"/>
        <v>GoldBoliden Ronnskar</v>
      </c>
    </row>
    <row r="53" spans="1:11">
      <c r="A53" s="192" t="s">
        <v>140</v>
      </c>
      <c r="B53" s="192" t="s">
        <v>397</v>
      </c>
      <c r="C53" s="192" t="s">
        <v>398</v>
      </c>
      <c r="D53" s="192" t="s">
        <v>399</v>
      </c>
      <c r="E53" s="192" t="s">
        <v>400</v>
      </c>
      <c r="F53" s="192" t="s">
        <v>149</v>
      </c>
      <c r="G53" s="192"/>
      <c r="H53" s="265" t="s">
        <v>401</v>
      </c>
      <c r="I53" s="173" t="s">
        <v>402</v>
      </c>
      <c r="J53" s="214" t="str">
        <f t="shared" si="4"/>
        <v>GoldBranch Refinery OJSC Kyrgyzaltyn</v>
      </c>
      <c r="K53" s="214" t="str">
        <f t="shared" si="5"/>
        <v>GoldBranch Refinery OJSC Kyrgyzaltyn</v>
      </c>
    </row>
    <row r="54" spans="1:11">
      <c r="A54" s="192" t="s">
        <v>140</v>
      </c>
      <c r="B54" s="192" t="s">
        <v>403</v>
      </c>
      <c r="C54" s="192" t="s">
        <v>403</v>
      </c>
      <c r="D54" s="192" t="s">
        <v>263</v>
      </c>
      <c r="E54" s="192" t="s">
        <v>404</v>
      </c>
      <c r="F54" s="192" t="s">
        <v>149</v>
      </c>
      <c r="G54" s="192"/>
      <c r="H54" s="265" t="s">
        <v>405</v>
      </c>
      <c r="I54" s="173" t="s">
        <v>266</v>
      </c>
      <c r="J54" s="214" t="str">
        <f t="shared" si="4"/>
        <v>GoldC. Hafner GmbH + Co. KG</v>
      </c>
      <c r="K54" s="214" t="str">
        <f t="shared" si="5"/>
        <v>GoldC. Hafner GmbH + Co. KG</v>
      </c>
    </row>
    <row r="55" spans="1:11">
      <c r="A55" s="192" t="s">
        <v>140</v>
      </c>
      <c r="B55" s="192" t="s">
        <v>406</v>
      </c>
      <c r="C55" s="192" t="s">
        <v>406</v>
      </c>
      <c r="D55" s="192" t="s">
        <v>407</v>
      </c>
      <c r="E55" s="192" t="s">
        <v>408</v>
      </c>
      <c r="F55" s="192" t="s">
        <v>149</v>
      </c>
      <c r="G55" s="192"/>
      <c r="H55" s="265" t="s">
        <v>409</v>
      </c>
      <c r="I55" s="173" t="s">
        <v>410</v>
      </c>
      <c r="J55" s="214" t="str">
        <f t="shared" si="4"/>
        <v>GoldCaridad</v>
      </c>
      <c r="K55" s="214" t="str">
        <f t="shared" si="5"/>
        <v>GoldCaridad</v>
      </c>
    </row>
    <row r="56" spans="1:11">
      <c r="A56" s="192" t="s">
        <v>140</v>
      </c>
      <c r="B56" s="192" t="s">
        <v>411</v>
      </c>
      <c r="C56" s="192" t="s">
        <v>412</v>
      </c>
      <c r="D56" s="192" t="s">
        <v>333</v>
      </c>
      <c r="E56" s="192" t="s">
        <v>413</v>
      </c>
      <c r="F56" s="192" t="s">
        <v>149</v>
      </c>
      <c r="G56" s="192"/>
      <c r="H56" s="265" t="s">
        <v>414</v>
      </c>
      <c r="I56" s="173" t="s">
        <v>415</v>
      </c>
      <c r="J56" s="214" t="str">
        <f t="shared" si="4"/>
        <v>GoldCCR</v>
      </c>
      <c r="K56" s="214" t="str">
        <f t="shared" si="5"/>
        <v>GoldCCR</v>
      </c>
    </row>
    <row r="57" spans="1:11">
      <c r="A57" s="192" t="s">
        <v>140</v>
      </c>
      <c r="B57" s="192" t="s">
        <v>416</v>
      </c>
      <c r="C57" s="192" t="s">
        <v>412</v>
      </c>
      <c r="D57" s="192" t="s">
        <v>333</v>
      </c>
      <c r="E57" s="192" t="s">
        <v>413</v>
      </c>
      <c r="F57" s="192" t="s">
        <v>149</v>
      </c>
      <c r="G57" s="192"/>
      <c r="H57" s="265" t="s">
        <v>414</v>
      </c>
      <c r="I57" s="173" t="s">
        <v>415</v>
      </c>
      <c r="J57" s="214" t="str">
        <f t="shared" si="4"/>
        <v>GoldCCR Refinery - Glencore Canada Corporation</v>
      </c>
      <c r="K57" s="214" t="str">
        <f t="shared" si="5"/>
        <v>GoldCCR Refinery - Glencore Canada Corporation</v>
      </c>
    </row>
    <row r="58" spans="1:11">
      <c r="A58" s="192" t="s">
        <v>140</v>
      </c>
      <c r="B58" s="192" t="s">
        <v>417</v>
      </c>
      <c r="C58" s="192" t="s">
        <v>418</v>
      </c>
      <c r="D58" s="192" t="s">
        <v>327</v>
      </c>
      <c r="E58" s="192" t="s">
        <v>419</v>
      </c>
      <c r="F58" s="192" t="s">
        <v>149</v>
      </c>
      <c r="G58" s="192"/>
      <c r="H58" s="265" t="s">
        <v>420</v>
      </c>
      <c r="I58" s="173" t="s">
        <v>421</v>
      </c>
      <c r="J58" s="214" t="str">
        <f t="shared" si="4"/>
        <v>GoldCendres + M?taux SA</v>
      </c>
      <c r="K58" s="214" t="str">
        <f t="shared" si="5"/>
        <v>GoldCendres + M?taux SA</v>
      </c>
    </row>
    <row r="59" spans="1:11">
      <c r="A59" s="192" t="s">
        <v>140</v>
      </c>
      <c r="B59" s="192" t="s">
        <v>418</v>
      </c>
      <c r="C59" s="192" t="s">
        <v>418</v>
      </c>
      <c r="D59" s="192" t="s">
        <v>327</v>
      </c>
      <c r="E59" s="192" t="s">
        <v>419</v>
      </c>
      <c r="F59" s="192" t="s">
        <v>149</v>
      </c>
      <c r="G59" s="192"/>
      <c r="H59" s="265" t="s">
        <v>420</v>
      </c>
      <c r="I59" s="173" t="s">
        <v>421</v>
      </c>
      <c r="J59" s="214" t="str">
        <f t="shared" si="4"/>
        <v>GoldCendres + Metaux S.A.</v>
      </c>
      <c r="K59" s="214" t="str">
        <f t="shared" si="5"/>
        <v>GoldCendres + Metaux S.A.</v>
      </c>
    </row>
    <row r="60" spans="1:11">
      <c r="A60" s="192" t="s">
        <v>140</v>
      </c>
      <c r="B60" s="192" t="s">
        <v>422</v>
      </c>
      <c r="C60" s="192" t="s">
        <v>418</v>
      </c>
      <c r="D60" s="192" t="s">
        <v>327</v>
      </c>
      <c r="E60" s="192" t="s">
        <v>419</v>
      </c>
      <c r="F60" s="192" t="s">
        <v>149</v>
      </c>
      <c r="G60" s="192"/>
      <c r="H60" s="265" t="s">
        <v>420</v>
      </c>
      <c r="I60" s="173" t="s">
        <v>421</v>
      </c>
      <c r="J60" s="214" t="str">
        <f t="shared" si="4"/>
        <v>GoldCendres + Métaux S.A.</v>
      </c>
      <c r="K60" s="214" t="str">
        <f t="shared" si="5"/>
        <v>GoldCendres + Métaux S.A.</v>
      </c>
    </row>
    <row r="61" spans="1:11">
      <c r="A61" s="192" t="s">
        <v>140</v>
      </c>
      <c r="B61" s="192" t="s">
        <v>423</v>
      </c>
      <c r="C61" s="192" t="s">
        <v>381</v>
      </c>
      <c r="D61" s="192" t="s">
        <v>382</v>
      </c>
      <c r="E61" s="192" t="s">
        <v>383</v>
      </c>
      <c r="F61" s="192" t="s">
        <v>149</v>
      </c>
      <c r="G61" s="192"/>
      <c r="H61" s="265" t="s">
        <v>384</v>
      </c>
      <c r="I61" s="173" t="s">
        <v>385</v>
      </c>
      <c r="J61" s="214" t="str">
        <f t="shared" si="4"/>
        <v>GoldCentral Bank of the Philippines Gold Refinery &amp; Mint</v>
      </c>
      <c r="K61" s="214" t="str">
        <f t="shared" si="5"/>
        <v>GoldCentral Bank of the Philippines Gold Refinery &amp; Mint</v>
      </c>
    </row>
    <row r="62" spans="1:11">
      <c r="A62" s="192" t="s">
        <v>140</v>
      </c>
      <c r="B62" s="192" t="s">
        <v>424</v>
      </c>
      <c r="C62" s="192" t="s">
        <v>424</v>
      </c>
      <c r="D62" s="192" t="s">
        <v>351</v>
      </c>
      <c r="E62" s="192" t="s">
        <v>425</v>
      </c>
      <c r="F62" s="192" t="s">
        <v>149</v>
      </c>
      <c r="G62" s="192"/>
      <c r="H62" s="265" t="s">
        <v>426</v>
      </c>
      <c r="I62" s="173" t="s">
        <v>427</v>
      </c>
      <c r="J62" s="214" t="str">
        <f t="shared" si="4"/>
        <v>GoldCGR Metalloys Pvt Ltd.</v>
      </c>
      <c r="K62" s="214" t="str">
        <f t="shared" si="5"/>
        <v>GoldCGR Metalloys Pvt Ltd.</v>
      </c>
    </row>
    <row r="63" spans="1:11">
      <c r="A63" s="192" t="s">
        <v>140</v>
      </c>
      <c r="B63" s="192" t="s">
        <v>428</v>
      </c>
      <c r="C63" s="192" t="s">
        <v>429</v>
      </c>
      <c r="D63" s="192" t="s">
        <v>167</v>
      </c>
      <c r="E63" s="192" t="s">
        <v>430</v>
      </c>
      <c r="F63" s="192" t="s">
        <v>149</v>
      </c>
      <c r="G63" s="192"/>
      <c r="H63" s="265" t="s">
        <v>431</v>
      </c>
      <c r="I63" s="173" t="s">
        <v>432</v>
      </c>
      <c r="J63" s="214" t="str">
        <f t="shared" si="4"/>
        <v>GoldChala One Plant</v>
      </c>
      <c r="K63" s="214" t="str">
        <f t="shared" si="5"/>
        <v>GoldChala One Plant</v>
      </c>
    </row>
    <row r="64" spans="1:11">
      <c r="A64" s="192" t="s">
        <v>140</v>
      </c>
      <c r="B64" s="192" t="s">
        <v>433</v>
      </c>
      <c r="C64" s="192" t="s">
        <v>429</v>
      </c>
      <c r="D64" s="192" t="s">
        <v>167</v>
      </c>
      <c r="E64" s="192" t="s">
        <v>430</v>
      </c>
      <c r="F64" s="192" t="s">
        <v>149</v>
      </c>
      <c r="G64" s="192"/>
      <c r="H64" s="265" t="s">
        <v>431</v>
      </c>
      <c r="I64" s="173" t="s">
        <v>432</v>
      </c>
      <c r="J64" s="214" t="str">
        <f t="shared" si="4"/>
        <v>GoldChala One S.A.C.</v>
      </c>
      <c r="K64" s="214" t="str">
        <f t="shared" si="5"/>
        <v>GoldChala One S.A.C.</v>
      </c>
    </row>
    <row r="65" spans="1:11">
      <c r="A65" s="192" t="s">
        <v>140</v>
      </c>
      <c r="B65" s="192" t="s">
        <v>434</v>
      </c>
      <c r="C65" s="192" t="s">
        <v>435</v>
      </c>
      <c r="D65" s="192" t="s">
        <v>147</v>
      </c>
      <c r="E65" s="192" t="s">
        <v>436</v>
      </c>
      <c r="F65" s="192" t="s">
        <v>149</v>
      </c>
      <c r="G65" s="192"/>
      <c r="H65" s="265" t="s">
        <v>437</v>
      </c>
      <c r="I65" s="173" t="s">
        <v>195</v>
      </c>
      <c r="J65" s="214" t="str">
        <f t="shared" si="4"/>
        <v>GoldCHALCO Yunnan Copper Co. Ltd.</v>
      </c>
      <c r="K65" s="214" t="str">
        <f t="shared" si="5"/>
        <v>GoldCHALCO Yunnan Copper Co. Ltd.</v>
      </c>
    </row>
    <row r="66" spans="1:11">
      <c r="A66" s="192" t="s">
        <v>140</v>
      </c>
      <c r="B66" s="192" t="s">
        <v>438</v>
      </c>
      <c r="C66" s="192" t="s">
        <v>424</v>
      </c>
      <c r="D66" s="192" t="s">
        <v>351</v>
      </c>
      <c r="E66" s="192" t="s">
        <v>425</v>
      </c>
      <c r="F66" s="192" t="s">
        <v>149</v>
      </c>
      <c r="G66" s="192"/>
      <c r="H66" s="265" t="s">
        <v>426</v>
      </c>
      <c r="I66" s="173" t="s">
        <v>427</v>
      </c>
      <c r="J66" s="214" t="str">
        <f t="shared" si="4"/>
        <v>GoldChemmanur Gold Refinery</v>
      </c>
      <c r="K66" s="214" t="str">
        <f t="shared" si="5"/>
        <v>GoldChemmanur Gold Refinery</v>
      </c>
    </row>
    <row r="67" spans="1:11">
      <c r="A67" s="192" t="s">
        <v>140</v>
      </c>
      <c r="B67" s="192" t="s">
        <v>439</v>
      </c>
      <c r="C67" s="192" t="s">
        <v>439</v>
      </c>
      <c r="D67" s="192" t="s">
        <v>239</v>
      </c>
      <c r="E67" s="192" t="s">
        <v>440</v>
      </c>
      <c r="F67" s="192" t="s">
        <v>149</v>
      </c>
      <c r="G67" s="192"/>
      <c r="H67" s="265" t="s">
        <v>441</v>
      </c>
      <c r="I67" s="173" t="s">
        <v>442</v>
      </c>
      <c r="J67" s="214" t="str">
        <f t="shared" si="4"/>
        <v>GoldChimet S.p.A.</v>
      </c>
      <c r="K67" s="214" t="str">
        <f t="shared" si="5"/>
        <v>GoldChimet S.p.A.</v>
      </c>
    </row>
    <row r="68" spans="1:11">
      <c r="A68" s="192" t="s">
        <v>140</v>
      </c>
      <c r="B68" s="192" t="s">
        <v>443</v>
      </c>
      <c r="C68" s="192" t="s">
        <v>444</v>
      </c>
      <c r="D68" s="192" t="s">
        <v>147</v>
      </c>
      <c r="E68" s="192" t="s">
        <v>445</v>
      </c>
      <c r="F68" s="192" t="s">
        <v>149</v>
      </c>
      <c r="G68" s="192"/>
      <c r="H68" s="265" t="s">
        <v>446</v>
      </c>
      <c r="I68" s="173" t="s">
        <v>447</v>
      </c>
      <c r="J68" s="214" t="str">
        <f t="shared" ref="J68:J131" si="6">A68&amp;B68</f>
        <v>GoldChina Henan Zhongyuan Gold Smelter</v>
      </c>
      <c r="K68" s="214" t="str">
        <f t="shared" ref="K68:K131" si="7">A68&amp;B68</f>
        <v>GoldChina Henan Zhongyuan Gold Smelter</v>
      </c>
    </row>
    <row r="69" spans="1:11">
      <c r="A69" s="192" t="s">
        <v>140</v>
      </c>
      <c r="B69" s="192" t="s">
        <v>448</v>
      </c>
      <c r="C69" s="192" t="s">
        <v>449</v>
      </c>
      <c r="D69" s="192" t="s">
        <v>147</v>
      </c>
      <c r="E69" s="192" t="s">
        <v>450</v>
      </c>
      <c r="F69" s="192" t="s">
        <v>149</v>
      </c>
      <c r="G69" s="192"/>
      <c r="H69" s="265" t="s">
        <v>451</v>
      </c>
      <c r="I69" s="173" t="s">
        <v>452</v>
      </c>
      <c r="J69" s="214" t="str">
        <f t="shared" si="6"/>
        <v>GoldChina's Shandong Gold Mining Co., Ltd</v>
      </c>
      <c r="K69" s="214" t="str">
        <f t="shared" si="7"/>
        <v>GoldChina's Shandong Gold Mining Co., Ltd</v>
      </c>
    </row>
    <row r="70" spans="1:11">
      <c r="A70" s="192" t="s">
        <v>140</v>
      </c>
      <c r="B70" s="192" t="s">
        <v>453</v>
      </c>
      <c r="C70" s="192" t="s">
        <v>453</v>
      </c>
      <c r="D70" s="192" t="s">
        <v>276</v>
      </c>
      <c r="E70" s="192" t="s">
        <v>454</v>
      </c>
      <c r="F70" s="192" t="s">
        <v>149</v>
      </c>
      <c r="G70" s="192"/>
      <c r="H70" s="265" t="s">
        <v>455</v>
      </c>
      <c r="I70" s="173" t="s">
        <v>279</v>
      </c>
      <c r="J70" s="214" t="str">
        <f t="shared" si="6"/>
        <v>GoldChugai Mining</v>
      </c>
      <c r="K70" s="214" t="str">
        <f t="shared" si="7"/>
        <v>GoldChugai Mining</v>
      </c>
    </row>
    <row r="71" spans="1:11">
      <c r="A71" s="192" t="s">
        <v>140</v>
      </c>
      <c r="B71" s="192" t="s">
        <v>456</v>
      </c>
      <c r="C71" s="192" t="s">
        <v>456</v>
      </c>
      <c r="D71" s="192" t="s">
        <v>162</v>
      </c>
      <c r="E71" s="192" t="s">
        <v>457</v>
      </c>
      <c r="F71" s="192" t="s">
        <v>149</v>
      </c>
      <c r="G71" s="192"/>
      <c r="H71" s="265" t="s">
        <v>458</v>
      </c>
      <c r="I71" s="173" t="s">
        <v>459</v>
      </c>
      <c r="J71" s="214" t="str">
        <f t="shared" si="6"/>
        <v>GoldCoimpa Industrial LTDA</v>
      </c>
      <c r="K71" s="214" t="str">
        <f t="shared" si="7"/>
        <v>GoldCoimpa Industrial LTDA</v>
      </c>
    </row>
    <row r="72" spans="1:11">
      <c r="A72" s="192" t="s">
        <v>140</v>
      </c>
      <c r="B72" s="192" t="s">
        <v>460</v>
      </c>
      <c r="C72" s="192" t="s">
        <v>460</v>
      </c>
      <c r="D72" s="192" t="s">
        <v>147</v>
      </c>
      <c r="E72" s="192" t="s">
        <v>461</v>
      </c>
      <c r="F72" s="192" t="s">
        <v>149</v>
      </c>
      <c r="G72" s="192"/>
      <c r="H72" s="265" t="s">
        <v>462</v>
      </c>
      <c r="I72" s="173" t="s">
        <v>463</v>
      </c>
      <c r="J72" s="214" t="str">
        <f t="shared" si="6"/>
        <v>GoldDaye Non-Ferrous Metals Mining Ltd.</v>
      </c>
      <c r="K72" s="214" t="str">
        <f t="shared" si="7"/>
        <v>GoldDaye Non-Ferrous Metals Mining Ltd.</v>
      </c>
    </row>
    <row r="73" spans="1:11">
      <c r="A73" s="192" t="s">
        <v>140</v>
      </c>
      <c r="B73" s="192" t="s">
        <v>464</v>
      </c>
      <c r="C73" s="192" t="s">
        <v>465</v>
      </c>
      <c r="D73" s="192" t="s">
        <v>263</v>
      </c>
      <c r="E73" s="192" t="s">
        <v>466</v>
      </c>
      <c r="F73" s="192" t="s">
        <v>149</v>
      </c>
      <c r="G73" s="192"/>
      <c r="H73" s="265" t="s">
        <v>265</v>
      </c>
      <c r="I73" s="173" t="s">
        <v>266</v>
      </c>
      <c r="J73" s="214" t="str">
        <f t="shared" si="6"/>
        <v>GoldDEGUSSA</v>
      </c>
      <c r="K73" s="214" t="str">
        <f t="shared" si="7"/>
        <v>GoldDEGUSSA</v>
      </c>
    </row>
    <row r="74" spans="1:11">
      <c r="A74" s="192" t="s">
        <v>140</v>
      </c>
      <c r="B74" s="192" t="s">
        <v>465</v>
      </c>
      <c r="C74" s="192" t="s">
        <v>465</v>
      </c>
      <c r="D74" s="192" t="s">
        <v>263</v>
      </c>
      <c r="E74" s="192" t="s">
        <v>466</v>
      </c>
      <c r="F74" s="192" t="s">
        <v>149</v>
      </c>
      <c r="G74" s="192"/>
      <c r="H74" s="265" t="s">
        <v>265</v>
      </c>
      <c r="I74" s="173" t="s">
        <v>266</v>
      </c>
      <c r="J74" s="214" t="str">
        <f t="shared" si="6"/>
        <v>GoldDegussa Sonne / Mond Goldhandel GmbH</v>
      </c>
      <c r="K74" s="214" t="str">
        <f t="shared" si="7"/>
        <v>GoldDegussa Sonne / Mond Goldhandel GmbH</v>
      </c>
    </row>
    <row r="75" spans="1:11">
      <c r="A75" s="192" t="s">
        <v>140</v>
      </c>
      <c r="B75" s="192" t="s">
        <v>467</v>
      </c>
      <c r="C75" s="192" t="s">
        <v>467</v>
      </c>
      <c r="D75" s="192" t="s">
        <v>287</v>
      </c>
      <c r="E75" s="192" t="s">
        <v>468</v>
      </c>
      <c r="F75" s="192" t="s">
        <v>149</v>
      </c>
      <c r="G75" s="192"/>
      <c r="H75" s="265" t="s">
        <v>469</v>
      </c>
      <c r="I75" s="173" t="s">
        <v>470</v>
      </c>
      <c r="J75" s="214" t="str">
        <f t="shared" si="6"/>
        <v>GoldDijllah Gold Refinery FZC</v>
      </c>
      <c r="K75" s="214" t="str">
        <f t="shared" si="7"/>
        <v>GoldDijllah Gold Refinery FZC</v>
      </c>
    </row>
    <row r="76" spans="1:11">
      <c r="A76" s="192" t="s">
        <v>140</v>
      </c>
      <c r="B76" s="192" t="s">
        <v>471</v>
      </c>
      <c r="C76" s="192" t="s">
        <v>472</v>
      </c>
      <c r="D76" s="192" t="s">
        <v>473</v>
      </c>
      <c r="E76" s="192" t="s">
        <v>474</v>
      </c>
      <c r="F76" s="192" t="s">
        <v>149</v>
      </c>
      <c r="G76" s="192"/>
      <c r="H76" s="265" t="s">
        <v>475</v>
      </c>
      <c r="I76" s="173" t="s">
        <v>476</v>
      </c>
      <c r="J76" s="214" t="str">
        <f t="shared" si="6"/>
        <v>GoldDo Sung Corporation</v>
      </c>
      <c r="K76" s="214" t="str">
        <f t="shared" si="7"/>
        <v>GoldDo Sung Corporation</v>
      </c>
    </row>
    <row r="77" spans="1:11">
      <c r="A77" s="192" t="s">
        <v>140</v>
      </c>
      <c r="B77" s="192" t="s">
        <v>477</v>
      </c>
      <c r="C77" s="192" t="s">
        <v>477</v>
      </c>
      <c r="D77" s="192" t="s">
        <v>147</v>
      </c>
      <c r="E77" s="192" t="s">
        <v>478</v>
      </c>
      <c r="F77" s="192" t="s">
        <v>149</v>
      </c>
      <c r="G77" s="192"/>
      <c r="H77" s="265" t="s">
        <v>479</v>
      </c>
      <c r="I77" s="173" t="s">
        <v>480</v>
      </c>
      <c r="J77" s="214" t="str">
        <f t="shared" si="6"/>
        <v>GoldDongwu Gold Group</v>
      </c>
      <c r="K77" s="214" t="str">
        <f t="shared" si="7"/>
        <v>GoldDongwu Gold Group</v>
      </c>
    </row>
    <row r="78" spans="1:11">
      <c r="A78" s="192" t="s">
        <v>140</v>
      </c>
      <c r="B78" s="192" t="s">
        <v>481</v>
      </c>
      <c r="C78" s="192" t="s">
        <v>472</v>
      </c>
      <c r="D78" s="192" t="s">
        <v>473</v>
      </c>
      <c r="E78" s="192" t="s">
        <v>474</v>
      </c>
      <c r="F78" s="192" t="s">
        <v>149</v>
      </c>
      <c r="G78" s="192"/>
      <c r="H78" s="265" t="s">
        <v>475</v>
      </c>
      <c r="I78" s="173" t="s">
        <v>476</v>
      </c>
      <c r="J78" s="214" t="str">
        <f t="shared" si="6"/>
        <v>GoldDosung metal</v>
      </c>
      <c r="K78" s="214" t="str">
        <f t="shared" si="7"/>
        <v>GoldDosung metal</v>
      </c>
    </row>
    <row r="79" spans="1:11">
      <c r="A79" s="192" t="s">
        <v>140</v>
      </c>
      <c r="B79" s="192" t="s">
        <v>281</v>
      </c>
      <c r="C79" s="192" t="s">
        <v>281</v>
      </c>
      <c r="D79" s="192" t="s">
        <v>276</v>
      </c>
      <c r="E79" s="192" t="s">
        <v>282</v>
      </c>
      <c r="F79" s="192" t="s">
        <v>149</v>
      </c>
      <c r="G79" s="192"/>
      <c r="H79" s="265" t="s">
        <v>283</v>
      </c>
      <c r="I79" s="173" t="s">
        <v>284</v>
      </c>
      <c r="J79" s="214" t="str">
        <f t="shared" si="6"/>
        <v>GoldDowa</v>
      </c>
      <c r="K79" s="214" t="str">
        <f t="shared" si="7"/>
        <v>GoldDowa</v>
      </c>
    </row>
    <row r="80" spans="1:11">
      <c r="A80" s="192" t="s">
        <v>140</v>
      </c>
      <c r="B80" s="192" t="s">
        <v>482</v>
      </c>
      <c r="C80" s="192" t="s">
        <v>281</v>
      </c>
      <c r="D80" s="192" t="s">
        <v>276</v>
      </c>
      <c r="E80" s="192" t="s">
        <v>282</v>
      </c>
      <c r="F80" s="192" t="s">
        <v>149</v>
      </c>
      <c r="G80" s="192"/>
      <c r="H80" s="265" t="s">
        <v>283</v>
      </c>
      <c r="I80" s="173" t="s">
        <v>284</v>
      </c>
      <c r="J80" s="214" t="str">
        <f t="shared" si="6"/>
        <v>GoldDowa Kogyo k.k.</v>
      </c>
      <c r="K80" s="214" t="str">
        <f t="shared" si="7"/>
        <v>GoldDowa Kogyo k.k.</v>
      </c>
    </row>
    <row r="81" spans="1:11">
      <c r="A81" s="192" t="s">
        <v>140</v>
      </c>
      <c r="B81" s="192" t="s">
        <v>483</v>
      </c>
      <c r="C81" s="192" t="s">
        <v>281</v>
      </c>
      <c r="D81" s="192" t="s">
        <v>276</v>
      </c>
      <c r="E81" s="192" t="s">
        <v>282</v>
      </c>
      <c r="F81" s="192" t="s">
        <v>149</v>
      </c>
      <c r="G81" s="192"/>
      <c r="H81" s="265" t="s">
        <v>283</v>
      </c>
      <c r="I81" s="173" t="s">
        <v>284</v>
      </c>
      <c r="J81" s="214" t="str">
        <f t="shared" si="6"/>
        <v>GoldDowa Metalmine Co. Ltd</v>
      </c>
      <c r="K81" s="214" t="str">
        <f t="shared" si="7"/>
        <v>GoldDowa Metalmine Co. Ltd</v>
      </c>
    </row>
    <row r="82" spans="1:11">
      <c r="A82" s="192" t="s">
        <v>140</v>
      </c>
      <c r="B82" s="192" t="s">
        <v>484</v>
      </c>
      <c r="C82" s="192" t="s">
        <v>281</v>
      </c>
      <c r="D82" s="192" t="s">
        <v>276</v>
      </c>
      <c r="E82" s="192" t="s">
        <v>282</v>
      </c>
      <c r="F82" s="192" t="s">
        <v>149</v>
      </c>
      <c r="G82" s="192"/>
      <c r="H82" s="265" t="s">
        <v>283</v>
      </c>
      <c r="I82" s="173" t="s">
        <v>284</v>
      </c>
      <c r="J82" s="214" t="str">
        <f t="shared" si="6"/>
        <v>GoldDowa Metals &amp; Mining Co. Ltd</v>
      </c>
      <c r="K82" s="214" t="str">
        <f t="shared" si="7"/>
        <v>GoldDowa Metals &amp; Mining Co. Ltd</v>
      </c>
    </row>
    <row r="83" spans="1:11">
      <c r="A83" s="192" t="s">
        <v>140</v>
      </c>
      <c r="B83" s="192" t="s">
        <v>472</v>
      </c>
      <c r="C83" s="192" t="s">
        <v>472</v>
      </c>
      <c r="D83" s="192" t="s">
        <v>473</v>
      </c>
      <c r="E83" s="192" t="s">
        <v>474</v>
      </c>
      <c r="F83" s="192" t="s">
        <v>149</v>
      </c>
      <c r="G83" s="192"/>
      <c r="H83" s="265" t="s">
        <v>475</v>
      </c>
      <c r="I83" s="173" t="s">
        <v>476</v>
      </c>
      <c r="J83" s="214" t="str">
        <f t="shared" si="6"/>
        <v>GoldDSC (Do Sung Corporation)</v>
      </c>
      <c r="K83" s="214" t="str">
        <f t="shared" si="7"/>
        <v>GoldDSC (Do Sung Corporation)</v>
      </c>
    </row>
    <row r="84" spans="1:11">
      <c r="A84" s="192" t="s">
        <v>140</v>
      </c>
      <c r="B84" s="192" t="s">
        <v>485</v>
      </c>
      <c r="C84" s="192" t="s">
        <v>485</v>
      </c>
      <c r="D84" s="192" t="s">
        <v>276</v>
      </c>
      <c r="E84" s="192" t="s">
        <v>486</v>
      </c>
      <c r="F84" s="192" t="s">
        <v>149</v>
      </c>
      <c r="G84" s="192"/>
      <c r="H84" s="265" t="s">
        <v>487</v>
      </c>
      <c r="I84" s="173" t="s">
        <v>488</v>
      </c>
      <c r="J84" s="214" t="str">
        <f t="shared" si="6"/>
        <v>GoldEco-System Recycling Co., Ltd. East Plant</v>
      </c>
      <c r="K84" s="214" t="str">
        <f t="shared" si="7"/>
        <v>GoldEco-System Recycling Co., Ltd. East Plant</v>
      </c>
    </row>
    <row r="85" spans="1:11">
      <c r="A85" s="192" t="s">
        <v>140</v>
      </c>
      <c r="B85" s="192" t="s">
        <v>489</v>
      </c>
      <c r="C85" s="192" t="s">
        <v>489</v>
      </c>
      <c r="D85" s="192" t="s">
        <v>276</v>
      </c>
      <c r="E85" s="192" t="s">
        <v>490</v>
      </c>
      <c r="F85" s="192" t="s">
        <v>149</v>
      </c>
      <c r="G85" s="192"/>
      <c r="H85" s="265" t="s">
        <v>491</v>
      </c>
      <c r="I85" s="173" t="s">
        <v>284</v>
      </c>
      <c r="J85" s="214" t="str">
        <f t="shared" si="6"/>
        <v>GoldEco-System Recycling Co., Ltd. North Plant</v>
      </c>
      <c r="K85" s="214" t="str">
        <f t="shared" si="7"/>
        <v>GoldEco-System Recycling Co., Ltd. North Plant</v>
      </c>
    </row>
    <row r="86" spans="1:11">
      <c r="A86" s="192" t="s">
        <v>140</v>
      </c>
      <c r="B86" s="192" t="s">
        <v>492</v>
      </c>
      <c r="C86" s="192" t="s">
        <v>492</v>
      </c>
      <c r="D86" s="192" t="s">
        <v>276</v>
      </c>
      <c r="E86" s="192" t="s">
        <v>493</v>
      </c>
      <c r="F86" s="192" t="s">
        <v>149</v>
      </c>
      <c r="G86" s="192"/>
      <c r="H86" s="265" t="s">
        <v>494</v>
      </c>
      <c r="I86" s="173" t="s">
        <v>494</v>
      </c>
      <c r="J86" s="214" t="str">
        <f t="shared" si="6"/>
        <v>GoldEco-System Recycling Co., Ltd. West Plant</v>
      </c>
      <c r="K86" s="214" t="str">
        <f t="shared" si="7"/>
        <v>GoldEco-System Recycling Co., Ltd. West Plant</v>
      </c>
    </row>
    <row r="87" spans="1:11">
      <c r="A87" s="192" t="s">
        <v>140</v>
      </c>
      <c r="B87" s="192" t="s">
        <v>495</v>
      </c>
      <c r="C87" s="192" t="s">
        <v>496</v>
      </c>
      <c r="D87" s="192" t="s">
        <v>497</v>
      </c>
      <c r="E87" s="192" t="s">
        <v>498</v>
      </c>
      <c r="F87" s="192" t="s">
        <v>149</v>
      </c>
      <c r="G87" s="192"/>
      <c r="H87" s="265" t="s">
        <v>499</v>
      </c>
      <c r="I87" s="173" t="s">
        <v>500</v>
      </c>
      <c r="J87" s="214" t="str">
        <f t="shared" si="6"/>
        <v>GoldEkaterinburg</v>
      </c>
      <c r="K87" s="214" t="str">
        <f t="shared" si="7"/>
        <v>GoldEkaterinburg</v>
      </c>
    </row>
    <row r="88" spans="1:11">
      <c r="A88" s="192" t="s">
        <v>140</v>
      </c>
      <c r="B88" s="192" t="s">
        <v>501</v>
      </c>
      <c r="C88" s="192" t="s">
        <v>501</v>
      </c>
      <c r="D88" s="192" t="s">
        <v>502</v>
      </c>
      <c r="E88" s="192" t="s">
        <v>503</v>
      </c>
      <c r="F88" s="192" t="s">
        <v>149</v>
      </c>
      <c r="G88" s="192"/>
      <c r="H88" s="265" t="s">
        <v>504</v>
      </c>
      <c r="I88" s="173" t="s">
        <v>505</v>
      </c>
      <c r="J88" s="214" t="str">
        <f t="shared" si="6"/>
        <v>GoldElite Industech Co., Ltd.</v>
      </c>
      <c r="K88" s="214" t="str">
        <f t="shared" si="7"/>
        <v>GoldElite Industech Co., Ltd.</v>
      </c>
    </row>
    <row r="89" spans="1:11">
      <c r="A89" s="192" t="s">
        <v>140</v>
      </c>
      <c r="B89" s="192" t="s">
        <v>506</v>
      </c>
      <c r="C89" s="192" t="s">
        <v>507</v>
      </c>
      <c r="D89" s="192" t="s">
        <v>167</v>
      </c>
      <c r="E89" s="192" t="s">
        <v>508</v>
      </c>
      <c r="F89" s="192" t="s">
        <v>149</v>
      </c>
      <c r="G89" s="192"/>
      <c r="H89" s="265" t="s">
        <v>509</v>
      </c>
      <c r="I89" s="173" t="s">
        <v>432</v>
      </c>
      <c r="J89" s="214" t="str">
        <f t="shared" si="6"/>
        <v>GoldEMC Green Group S.A.</v>
      </c>
      <c r="K89" s="214" t="str">
        <f t="shared" si="7"/>
        <v>GoldEMC Green Group S.A.</v>
      </c>
    </row>
    <row r="90" spans="1:11">
      <c r="A90" s="192" t="s">
        <v>140</v>
      </c>
      <c r="B90" s="192" t="s">
        <v>510</v>
      </c>
      <c r="C90" s="192" t="s">
        <v>510</v>
      </c>
      <c r="D90" s="192" t="s">
        <v>351</v>
      </c>
      <c r="E90" s="192" t="s">
        <v>511</v>
      </c>
      <c r="F90" s="192" t="s">
        <v>149</v>
      </c>
      <c r="G90" s="192"/>
      <c r="H90" s="265" t="s">
        <v>512</v>
      </c>
      <c r="I90" s="173" t="s">
        <v>513</v>
      </c>
      <c r="J90" s="214" t="str">
        <f t="shared" si="6"/>
        <v>GoldEmerald Jewel Industry India Limited (Unit 1)</v>
      </c>
      <c r="K90" s="214" t="str">
        <f t="shared" si="7"/>
        <v>GoldEmerald Jewel Industry India Limited (Unit 1)</v>
      </c>
    </row>
    <row r="91" spans="1:11">
      <c r="A91" s="192" t="s">
        <v>140</v>
      </c>
      <c r="B91" s="192" t="s">
        <v>514</v>
      </c>
      <c r="C91" s="192" t="s">
        <v>514</v>
      </c>
      <c r="D91" s="192" t="s">
        <v>351</v>
      </c>
      <c r="E91" s="192" t="s">
        <v>515</v>
      </c>
      <c r="F91" s="192" t="s">
        <v>149</v>
      </c>
      <c r="G91" s="192"/>
      <c r="H91" s="265" t="s">
        <v>512</v>
      </c>
      <c r="I91" s="173" t="s">
        <v>513</v>
      </c>
      <c r="J91" s="214" t="str">
        <f t="shared" si="6"/>
        <v>GoldEmerald Jewel Industry India Limited (Unit 2)</v>
      </c>
      <c r="K91" s="214" t="str">
        <f t="shared" si="7"/>
        <v>GoldEmerald Jewel Industry India Limited (Unit 2)</v>
      </c>
    </row>
    <row r="92" spans="1:11">
      <c r="A92" s="192" t="s">
        <v>140</v>
      </c>
      <c r="B92" s="192" t="s">
        <v>516</v>
      </c>
      <c r="C92" s="192" t="s">
        <v>516</v>
      </c>
      <c r="D92" s="192" t="s">
        <v>351</v>
      </c>
      <c r="E92" s="192" t="s">
        <v>517</v>
      </c>
      <c r="F92" s="192" t="s">
        <v>149</v>
      </c>
      <c r="G92" s="192"/>
      <c r="H92" s="265" t="s">
        <v>512</v>
      </c>
      <c r="I92" s="173" t="s">
        <v>513</v>
      </c>
      <c r="J92" s="214" t="str">
        <f t="shared" si="6"/>
        <v>GoldEmerald Jewel Industry India Limited (Unit 3)</v>
      </c>
      <c r="K92" s="214" t="str">
        <f t="shared" si="7"/>
        <v>GoldEmerald Jewel Industry India Limited (Unit 3)</v>
      </c>
    </row>
    <row r="93" spans="1:11">
      <c r="A93" s="192" t="s">
        <v>140</v>
      </c>
      <c r="B93" s="192" t="s">
        <v>518</v>
      </c>
      <c r="C93" s="192" t="s">
        <v>518</v>
      </c>
      <c r="D93" s="192" t="s">
        <v>351</v>
      </c>
      <c r="E93" s="192" t="s">
        <v>519</v>
      </c>
      <c r="F93" s="192" t="s">
        <v>149</v>
      </c>
      <c r="G93" s="192"/>
      <c r="H93" s="265" t="s">
        <v>512</v>
      </c>
      <c r="I93" s="173" t="s">
        <v>513</v>
      </c>
      <c r="J93" s="214" t="str">
        <f t="shared" si="6"/>
        <v>GoldEmerald Jewel Industry India Limited (Unit 4)</v>
      </c>
      <c r="K93" s="214" t="str">
        <f t="shared" si="7"/>
        <v>GoldEmerald Jewel Industry India Limited (Unit 4)</v>
      </c>
    </row>
    <row r="94" spans="1:11">
      <c r="A94" s="192" t="s">
        <v>140</v>
      </c>
      <c r="B94" s="192" t="s">
        <v>520</v>
      </c>
      <c r="C94" s="192" t="s">
        <v>520</v>
      </c>
      <c r="D94" s="192" t="s">
        <v>287</v>
      </c>
      <c r="E94" s="192" t="s">
        <v>521</v>
      </c>
      <c r="F94" s="192" t="s">
        <v>149</v>
      </c>
      <c r="G94" s="192"/>
      <c r="H94" s="265" t="s">
        <v>289</v>
      </c>
      <c r="I94" s="173" t="s">
        <v>290</v>
      </c>
      <c r="J94" s="214" t="str">
        <f t="shared" si="6"/>
        <v>GoldEmirates Gold DMCC</v>
      </c>
      <c r="K94" s="214" t="str">
        <f t="shared" si="7"/>
        <v>GoldEmirates Gold DMCC</v>
      </c>
    </row>
    <row r="95" spans="1:11">
      <c r="A95" s="192" t="s">
        <v>140</v>
      </c>
      <c r="B95" s="192" t="s">
        <v>522</v>
      </c>
      <c r="C95" s="192" t="s">
        <v>523</v>
      </c>
      <c r="D95" s="192" t="s">
        <v>497</v>
      </c>
      <c r="E95" s="192" t="s">
        <v>524</v>
      </c>
      <c r="F95" s="192" t="s">
        <v>149</v>
      </c>
      <c r="G95" s="192"/>
      <c r="H95" s="265" t="s">
        <v>525</v>
      </c>
      <c r="I95" s="173" t="s">
        <v>526</v>
      </c>
      <c r="J95" s="214" t="str">
        <f t="shared" si="6"/>
        <v>GoldFederal State Unitary Enterprise Moscow Special Processing Plant (FSUE MZSS)</v>
      </c>
      <c r="K95" s="214" t="str">
        <f t="shared" si="7"/>
        <v>GoldFederal State Unitary Enterprise Moscow Special Processing Plant (FSUE MZSS)</v>
      </c>
    </row>
    <row r="96" spans="1:11">
      <c r="A96" s="192" t="s">
        <v>140</v>
      </c>
      <c r="B96" s="192" t="s">
        <v>527</v>
      </c>
      <c r="C96" s="192" t="s">
        <v>527</v>
      </c>
      <c r="D96" s="192" t="s">
        <v>528</v>
      </c>
      <c r="E96" s="192" t="s">
        <v>529</v>
      </c>
      <c r="F96" s="192" t="s">
        <v>149</v>
      </c>
      <c r="G96" s="192"/>
      <c r="H96" s="265" t="s">
        <v>530</v>
      </c>
      <c r="I96" s="173" t="s">
        <v>531</v>
      </c>
      <c r="J96" s="214" t="str">
        <f t="shared" si="6"/>
        <v>GoldFidelity Printers and Refiners Ltd.</v>
      </c>
      <c r="K96" s="214" t="str">
        <f t="shared" si="7"/>
        <v>GoldFidelity Printers and Refiners Ltd.</v>
      </c>
    </row>
    <row r="97" spans="1:11">
      <c r="A97" s="192" t="s">
        <v>140</v>
      </c>
      <c r="B97" s="192" t="s">
        <v>532</v>
      </c>
      <c r="C97" s="192" t="s">
        <v>398</v>
      </c>
      <c r="D97" s="192" t="s">
        <v>399</v>
      </c>
      <c r="E97" s="192" t="s">
        <v>400</v>
      </c>
      <c r="F97" s="192" t="s">
        <v>149</v>
      </c>
      <c r="G97" s="192"/>
      <c r="H97" s="265" t="s">
        <v>401</v>
      </c>
      <c r="I97" s="173" t="s">
        <v>402</v>
      </c>
      <c r="J97" s="214" t="str">
        <f t="shared" si="6"/>
        <v>GoldFilial Affinazhnyy Zavod Oao Kyrgyzaltyn</v>
      </c>
      <c r="K97" s="214" t="str">
        <f t="shared" si="7"/>
        <v>GoldFilial Affinazhnyy Zavod Oao Kyrgyzaltyn</v>
      </c>
    </row>
    <row r="98" spans="1:11">
      <c r="A98" s="192" t="s">
        <v>140</v>
      </c>
      <c r="B98" s="192" t="s">
        <v>533</v>
      </c>
      <c r="C98" s="192" t="s">
        <v>534</v>
      </c>
      <c r="D98" s="192" t="s">
        <v>497</v>
      </c>
      <c r="E98" s="192" t="s">
        <v>535</v>
      </c>
      <c r="F98" s="192" t="s">
        <v>149</v>
      </c>
      <c r="G98" s="192"/>
      <c r="H98" s="265" t="s">
        <v>536</v>
      </c>
      <c r="I98" s="173" t="s">
        <v>537</v>
      </c>
      <c r="J98" s="214" t="str">
        <f t="shared" si="6"/>
        <v>GoldFSE Novosibirsk Refinery</v>
      </c>
      <c r="K98" s="214" t="str">
        <f t="shared" si="7"/>
        <v>GoldFSE Novosibirsk Refinery</v>
      </c>
    </row>
    <row r="99" spans="1:11">
      <c r="A99" s="192" t="s">
        <v>140</v>
      </c>
      <c r="B99" s="192" t="s">
        <v>538</v>
      </c>
      <c r="C99" s="192" t="s">
        <v>538</v>
      </c>
      <c r="D99" s="192" t="s">
        <v>287</v>
      </c>
      <c r="E99" s="192" t="s">
        <v>539</v>
      </c>
      <c r="F99" s="192" t="s">
        <v>149</v>
      </c>
      <c r="G99" s="192"/>
      <c r="H99" s="265" t="s">
        <v>540</v>
      </c>
      <c r="I99" s="173" t="s">
        <v>541</v>
      </c>
      <c r="J99" s="214" t="str">
        <f t="shared" si="6"/>
        <v>GoldFujairah Gold FZC</v>
      </c>
      <c r="K99" s="214" t="str">
        <f t="shared" si="7"/>
        <v>GoldFujairah Gold FZC</v>
      </c>
    </row>
    <row r="100" spans="1:11">
      <c r="A100" s="192" t="s">
        <v>140</v>
      </c>
      <c r="B100" s="192" t="s">
        <v>542</v>
      </c>
      <c r="C100" s="192" t="s">
        <v>538</v>
      </c>
      <c r="D100" s="192" t="s">
        <v>287</v>
      </c>
      <c r="E100" s="192" t="s">
        <v>539</v>
      </c>
      <c r="F100" s="192" t="s">
        <v>149</v>
      </c>
      <c r="G100" s="192"/>
      <c r="H100" s="265" t="s">
        <v>540</v>
      </c>
      <c r="I100" s="173" t="s">
        <v>541</v>
      </c>
      <c r="J100" s="214" t="str">
        <f t="shared" si="6"/>
        <v>GoldFujhara Refinery</v>
      </c>
      <c r="K100" s="214" t="str">
        <f t="shared" si="7"/>
        <v>GoldFujhara Refinery</v>
      </c>
    </row>
    <row r="101" spans="1:11">
      <c r="A101" s="192" t="s">
        <v>140</v>
      </c>
      <c r="B101" s="192" t="s">
        <v>543</v>
      </c>
      <c r="C101" s="192" t="s">
        <v>544</v>
      </c>
      <c r="D101" s="192" t="s">
        <v>147</v>
      </c>
      <c r="E101" s="192" t="s">
        <v>545</v>
      </c>
      <c r="F101" s="192" t="s">
        <v>149</v>
      </c>
      <c r="G101" s="192"/>
      <c r="H101" s="265" t="s">
        <v>546</v>
      </c>
      <c r="I101" s="173" t="s">
        <v>547</v>
      </c>
      <c r="J101" s="214" t="str">
        <f t="shared" si="6"/>
        <v>GoldFujian Zijin mining stock company gold smelter</v>
      </c>
      <c r="K101" s="214" t="str">
        <f t="shared" si="7"/>
        <v>GoldFujian Zijin mining stock company gold smelter</v>
      </c>
    </row>
    <row r="102" spans="1:11">
      <c r="A102" s="192" t="s">
        <v>140</v>
      </c>
      <c r="B102" s="192" t="s">
        <v>548</v>
      </c>
      <c r="C102" s="192" t="s">
        <v>548</v>
      </c>
      <c r="D102" s="192" t="s">
        <v>549</v>
      </c>
      <c r="E102" s="192" t="s">
        <v>550</v>
      </c>
      <c r="F102" s="192" t="s">
        <v>149</v>
      </c>
      <c r="G102" s="192"/>
      <c r="H102" s="265" t="s">
        <v>551</v>
      </c>
      <c r="I102" s="173" t="s">
        <v>552</v>
      </c>
      <c r="J102" s="214" t="str">
        <f t="shared" si="6"/>
        <v>GoldGasabo Gold Refinery Ltd</v>
      </c>
      <c r="K102" s="214" t="str">
        <f t="shared" si="7"/>
        <v>GoldGasabo Gold Refinery Ltd</v>
      </c>
    </row>
    <row r="103" spans="1:11">
      <c r="A103" s="192" t="s">
        <v>140</v>
      </c>
      <c r="B103" s="192" t="s">
        <v>553</v>
      </c>
      <c r="C103" s="192" t="s">
        <v>553</v>
      </c>
      <c r="D103" s="192" t="s">
        <v>554</v>
      </c>
      <c r="E103" s="192" t="s">
        <v>555</v>
      </c>
      <c r="F103" s="192" t="s">
        <v>149</v>
      </c>
      <c r="G103" s="192"/>
      <c r="H103" s="265" t="s">
        <v>556</v>
      </c>
      <c r="I103" s="173" t="s">
        <v>557</v>
      </c>
      <c r="J103" s="214" t="str">
        <f t="shared" si="6"/>
        <v>GoldGG Refinery Ltd.</v>
      </c>
      <c r="K103" s="214" t="str">
        <f t="shared" si="7"/>
        <v>GoldGG Refinery Ltd.</v>
      </c>
    </row>
    <row r="104" spans="1:11">
      <c r="A104" s="192" t="s">
        <v>140</v>
      </c>
      <c r="B104" s="192" t="s">
        <v>558</v>
      </c>
      <c r="C104" s="192" t="s">
        <v>558</v>
      </c>
      <c r="D104" s="192" t="s">
        <v>351</v>
      </c>
      <c r="E104" s="192" t="s">
        <v>559</v>
      </c>
      <c r="F104" s="192" t="s">
        <v>149</v>
      </c>
      <c r="G104" s="192"/>
      <c r="H104" s="265" t="s">
        <v>560</v>
      </c>
      <c r="I104" s="173" t="s">
        <v>561</v>
      </c>
      <c r="J104" s="214" t="str">
        <f t="shared" si="6"/>
        <v>GoldGGC Gujrat Gold Centre Pvt. Ltd.</v>
      </c>
      <c r="K104" s="214" t="str">
        <f t="shared" si="7"/>
        <v>GoldGGC Gujrat Gold Centre Pvt. Ltd.</v>
      </c>
    </row>
    <row r="105" spans="1:11">
      <c r="A105" s="192" t="s">
        <v>140</v>
      </c>
      <c r="B105" s="192" t="s">
        <v>412</v>
      </c>
      <c r="C105" s="192" t="s">
        <v>412</v>
      </c>
      <c r="D105" s="192" t="s">
        <v>333</v>
      </c>
      <c r="E105" s="192" t="s">
        <v>413</v>
      </c>
      <c r="F105" s="192" t="s">
        <v>149</v>
      </c>
      <c r="G105" s="192"/>
      <c r="H105" s="265" t="s">
        <v>414</v>
      </c>
      <c r="I105" s="173" t="s">
        <v>415</v>
      </c>
      <c r="J105" s="214" t="str">
        <f t="shared" si="6"/>
        <v>GoldGlencore Canada Corporation - CCR Refinery</v>
      </c>
      <c r="K105" s="214" t="str">
        <f t="shared" si="7"/>
        <v>GoldGlencore Canada Corporation - CCR Refinery</v>
      </c>
    </row>
    <row r="106" spans="1:11">
      <c r="A106" s="192" t="s">
        <v>140</v>
      </c>
      <c r="B106" s="192" t="s">
        <v>562</v>
      </c>
      <c r="C106" s="192" t="s">
        <v>562</v>
      </c>
      <c r="D106" s="192" t="s">
        <v>563</v>
      </c>
      <c r="E106" s="192" t="s">
        <v>564</v>
      </c>
      <c r="F106" s="192" t="s">
        <v>149</v>
      </c>
      <c r="G106" s="192"/>
      <c r="H106" s="265" t="s">
        <v>565</v>
      </c>
      <c r="I106" s="173" t="s">
        <v>566</v>
      </c>
      <c r="J106" s="214" t="str">
        <f t="shared" si="6"/>
        <v>GoldGlencore Nikkelverk AS</v>
      </c>
      <c r="K106" s="214" t="str">
        <f t="shared" si="7"/>
        <v>GoldGlencore Nikkelverk AS</v>
      </c>
    </row>
    <row r="107" spans="1:11">
      <c r="A107" s="192" t="s">
        <v>140</v>
      </c>
      <c r="B107" s="192" t="s">
        <v>356</v>
      </c>
      <c r="C107" s="192" t="s">
        <v>356</v>
      </c>
      <c r="D107" s="192" t="s">
        <v>357</v>
      </c>
      <c r="E107" s="192" t="s">
        <v>358</v>
      </c>
      <c r="F107" s="192" t="s">
        <v>149</v>
      </c>
      <c r="G107" s="192"/>
      <c r="H107" s="265" t="s">
        <v>359</v>
      </c>
      <c r="I107" s="173" t="s">
        <v>360</v>
      </c>
      <c r="J107" s="214" t="str">
        <f t="shared" si="6"/>
        <v>GoldGold by Gold Colombia</v>
      </c>
      <c r="K107" s="214" t="str">
        <f t="shared" si="7"/>
        <v>GoldGold by Gold Colombia</v>
      </c>
    </row>
    <row r="108" spans="1:11">
      <c r="A108" s="192" t="s">
        <v>140</v>
      </c>
      <c r="B108" s="192" t="s">
        <v>567</v>
      </c>
      <c r="C108" s="192" t="s">
        <v>567</v>
      </c>
      <c r="D108" s="192" t="s">
        <v>568</v>
      </c>
      <c r="E108" s="192" t="s">
        <v>569</v>
      </c>
      <c r="F108" s="192" t="s">
        <v>149</v>
      </c>
      <c r="G108" s="192"/>
      <c r="H108" s="265" t="s">
        <v>570</v>
      </c>
      <c r="I108" s="173" t="s">
        <v>571</v>
      </c>
      <c r="J108" s="214" t="str">
        <f t="shared" si="6"/>
        <v>GoldGold Coast Refinery</v>
      </c>
      <c r="K108" s="214" t="str">
        <f t="shared" si="7"/>
        <v>GoldGold Coast Refinery</v>
      </c>
    </row>
    <row r="109" spans="1:11">
      <c r="A109" s="192" t="s">
        <v>140</v>
      </c>
      <c r="B109" s="192" t="s">
        <v>268</v>
      </c>
      <c r="C109" s="192" t="s">
        <v>268</v>
      </c>
      <c r="D109" s="192" t="s">
        <v>244</v>
      </c>
      <c r="E109" s="192" t="s">
        <v>269</v>
      </c>
      <c r="F109" s="192" t="s">
        <v>149</v>
      </c>
      <c r="G109" s="192"/>
      <c r="H109" s="265" t="s">
        <v>270</v>
      </c>
      <c r="I109" s="173" t="s">
        <v>271</v>
      </c>
      <c r="J109" s="214" t="str">
        <f t="shared" si="6"/>
        <v>GoldGold Corporation - The Perth Mint</v>
      </c>
      <c r="K109" s="214" t="str">
        <f t="shared" si="7"/>
        <v>GoldGold Corporation - The Perth Mint</v>
      </c>
    </row>
    <row r="110" spans="1:11">
      <c r="A110" s="192" t="s">
        <v>140</v>
      </c>
      <c r="B110" s="192" t="s">
        <v>572</v>
      </c>
      <c r="C110" s="192" t="s">
        <v>449</v>
      </c>
      <c r="D110" s="192" t="s">
        <v>147</v>
      </c>
      <c r="E110" s="192" t="s">
        <v>450</v>
      </c>
      <c r="F110" s="192" t="s">
        <v>149</v>
      </c>
      <c r="G110" s="192"/>
      <c r="H110" s="265" t="s">
        <v>451</v>
      </c>
      <c r="I110" s="173" t="s">
        <v>452</v>
      </c>
      <c r="J110" s="214" t="str">
        <f t="shared" si="6"/>
        <v>GoldGold Mining in Shandong (Laizhou) Limited Company</v>
      </c>
      <c r="K110" s="214" t="str">
        <f t="shared" si="7"/>
        <v>GoldGold Mining in Shandong (Laizhou) Limited Company</v>
      </c>
    </row>
    <row r="111" spans="1:11">
      <c r="A111" s="192" t="s">
        <v>140</v>
      </c>
      <c r="B111" s="192" t="s">
        <v>573</v>
      </c>
      <c r="C111" s="192" t="s">
        <v>544</v>
      </c>
      <c r="D111" s="192" t="s">
        <v>147</v>
      </c>
      <c r="E111" s="192" t="s">
        <v>545</v>
      </c>
      <c r="F111" s="192" t="s">
        <v>149</v>
      </c>
      <c r="G111" s="192"/>
      <c r="H111" s="265" t="s">
        <v>546</v>
      </c>
      <c r="I111" s="173" t="s">
        <v>547</v>
      </c>
      <c r="J111" s="214" t="str">
        <f t="shared" si="6"/>
        <v>GoldGold Refinery of Zijin Mining Group Co., Ltd.</v>
      </c>
      <c r="K111" s="214" t="str">
        <f t="shared" si="7"/>
        <v>GoldGold Refinery of Zijin Mining Group Co., Ltd.</v>
      </c>
    </row>
    <row r="112" spans="1:11">
      <c r="A112" s="192" t="s">
        <v>140</v>
      </c>
      <c r="B112" s="192" t="s">
        <v>574</v>
      </c>
      <c r="C112" s="192" t="s">
        <v>575</v>
      </c>
      <c r="D112" s="192" t="s">
        <v>147</v>
      </c>
      <c r="E112" s="192" t="s">
        <v>576</v>
      </c>
      <c r="F112" s="192" t="s">
        <v>149</v>
      </c>
      <c r="G112" s="192"/>
      <c r="H112" s="265" t="s">
        <v>577</v>
      </c>
      <c r="I112" s="173" t="s">
        <v>578</v>
      </c>
      <c r="J112" s="214" t="str">
        <f t="shared" si="6"/>
        <v>GoldGreat Wall Precious Metals Co,. LTD.</v>
      </c>
      <c r="K112" s="214" t="str">
        <f t="shared" si="7"/>
        <v>GoldGreat Wall Precious Metals Co,. LTD.</v>
      </c>
    </row>
    <row r="113" spans="1:11">
      <c r="A113" s="192" t="s">
        <v>140</v>
      </c>
      <c r="B113" s="192" t="s">
        <v>575</v>
      </c>
      <c r="C113" s="192" t="s">
        <v>575</v>
      </c>
      <c r="D113" s="192" t="s">
        <v>147</v>
      </c>
      <c r="E113" s="192" t="s">
        <v>576</v>
      </c>
      <c r="F113" s="192" t="s">
        <v>149</v>
      </c>
      <c r="G113" s="192"/>
      <c r="H113" s="265" t="s">
        <v>577</v>
      </c>
      <c r="I113" s="173" t="s">
        <v>578</v>
      </c>
      <c r="J113" s="214" t="str">
        <f t="shared" si="6"/>
        <v>GoldGreat Wall Precious Metals Co., Ltd. of CBPM</v>
      </c>
      <c r="K113" s="214" t="str">
        <f t="shared" si="7"/>
        <v>GoldGreat Wall Precious Metals Co., Ltd. of CBPM</v>
      </c>
    </row>
    <row r="114" spans="1:11">
      <c r="A114" s="192" t="s">
        <v>140</v>
      </c>
      <c r="B114" s="192" t="s">
        <v>579</v>
      </c>
      <c r="C114" s="192" t="s">
        <v>558</v>
      </c>
      <c r="D114" s="192" t="s">
        <v>351</v>
      </c>
      <c r="E114" s="192" t="s">
        <v>559</v>
      </c>
      <c r="F114" s="192" t="s">
        <v>149</v>
      </c>
      <c r="G114" s="192"/>
      <c r="H114" s="265" t="s">
        <v>560</v>
      </c>
      <c r="I114" s="173" t="s">
        <v>561</v>
      </c>
      <c r="J114" s="214" t="str">
        <f t="shared" si="6"/>
        <v>GoldGujarat Gold Centre</v>
      </c>
      <c r="K114" s="214" t="str">
        <f t="shared" si="7"/>
        <v>GoldGujarat Gold Centre</v>
      </c>
    </row>
    <row r="115" spans="1:11">
      <c r="A115" s="192" t="s">
        <v>140</v>
      </c>
      <c r="B115" s="192" t="s">
        <v>580</v>
      </c>
      <c r="C115" s="192" t="s">
        <v>580</v>
      </c>
      <c r="D115" s="192" t="s">
        <v>147</v>
      </c>
      <c r="E115" s="192" t="s">
        <v>581</v>
      </c>
      <c r="F115" s="192" t="s">
        <v>149</v>
      </c>
      <c r="G115" s="192"/>
      <c r="H115" s="265" t="s">
        <v>582</v>
      </c>
      <c r="I115" s="173" t="s">
        <v>583</v>
      </c>
      <c r="J115" s="214" t="str">
        <f t="shared" si="6"/>
        <v>GoldHangzhou Fuchunjiang Smelting Co., Ltd.</v>
      </c>
      <c r="K115" s="214" t="str">
        <f t="shared" si="7"/>
        <v>GoldHangzhou Fuchunjiang Smelting Co., Ltd.</v>
      </c>
    </row>
    <row r="116" spans="1:11">
      <c r="A116" s="192" t="s">
        <v>140</v>
      </c>
      <c r="B116" s="192" t="s">
        <v>584</v>
      </c>
      <c r="C116" s="192" t="s">
        <v>585</v>
      </c>
      <c r="D116" s="192" t="s">
        <v>473</v>
      </c>
      <c r="E116" s="192" t="s">
        <v>586</v>
      </c>
      <c r="F116" s="192" t="s">
        <v>149</v>
      </c>
      <c r="G116" s="192"/>
      <c r="H116" s="265" t="s">
        <v>587</v>
      </c>
      <c r="I116" s="173" t="s">
        <v>588</v>
      </c>
      <c r="J116" s="214" t="str">
        <f t="shared" si="6"/>
        <v>GoldHeeSung Metal Ltd.</v>
      </c>
      <c r="K116" s="214" t="str">
        <f t="shared" si="7"/>
        <v>GoldHeeSung Metal Ltd.</v>
      </c>
    </row>
    <row r="117" spans="1:11">
      <c r="A117" s="192" t="s">
        <v>140</v>
      </c>
      <c r="B117" s="192" t="s">
        <v>589</v>
      </c>
      <c r="C117" s="192" t="s">
        <v>589</v>
      </c>
      <c r="D117" s="192" t="s">
        <v>263</v>
      </c>
      <c r="E117" s="192" t="s">
        <v>590</v>
      </c>
      <c r="F117" s="192" t="s">
        <v>149</v>
      </c>
      <c r="G117" s="192"/>
      <c r="H117" s="265" t="s">
        <v>265</v>
      </c>
      <c r="I117" s="173" t="s">
        <v>266</v>
      </c>
      <c r="J117" s="214" t="str">
        <f t="shared" si="6"/>
        <v>GoldHeimerle + Meule GmbH</v>
      </c>
      <c r="K117" s="214" t="str">
        <f t="shared" si="7"/>
        <v>GoldHeimerle + Meule GmbH</v>
      </c>
    </row>
    <row r="118" spans="1:11">
      <c r="A118" s="192" t="s">
        <v>140</v>
      </c>
      <c r="B118" s="192" t="s">
        <v>591</v>
      </c>
      <c r="C118" s="192" t="s">
        <v>444</v>
      </c>
      <c r="D118" s="192" t="s">
        <v>147</v>
      </c>
      <c r="E118" s="192" t="s">
        <v>445</v>
      </c>
      <c r="F118" s="192" t="s">
        <v>149</v>
      </c>
      <c r="G118" s="192"/>
      <c r="H118" s="265" t="s">
        <v>446</v>
      </c>
      <c r="I118" s="173" t="s">
        <v>447</v>
      </c>
      <c r="J118" s="214" t="str">
        <f t="shared" si="6"/>
        <v>GoldHenan Zhongyuan Gold Refinery Co., Ltd.</v>
      </c>
      <c r="K118" s="214" t="str">
        <f t="shared" si="7"/>
        <v>GoldHenan Zhongyuan Gold Refinery Co., Ltd.</v>
      </c>
    </row>
    <row r="119" spans="1:11">
      <c r="A119" s="192" t="s">
        <v>140</v>
      </c>
      <c r="B119" s="192" t="s">
        <v>592</v>
      </c>
      <c r="C119" s="192" t="s">
        <v>444</v>
      </c>
      <c r="D119" s="192" t="s">
        <v>147</v>
      </c>
      <c r="E119" s="192" t="s">
        <v>445</v>
      </c>
      <c r="F119" s="192" t="s">
        <v>149</v>
      </c>
      <c r="G119" s="192"/>
      <c r="H119" s="265" t="s">
        <v>446</v>
      </c>
      <c r="I119" s="173" t="s">
        <v>447</v>
      </c>
      <c r="J119" s="214" t="str">
        <f t="shared" si="6"/>
        <v>GoldHenan Zhongyuan Gold Smelter of Zhongjin Gold Co. Ltd.</v>
      </c>
      <c r="K119" s="214" t="str">
        <f t="shared" si="7"/>
        <v>GoldHenan Zhongyuan Gold Smelter of Zhongjin Gold Co. Ltd.</v>
      </c>
    </row>
    <row r="120" spans="1:11">
      <c r="A120" s="192" t="s">
        <v>140</v>
      </c>
      <c r="B120" s="192" t="s">
        <v>593</v>
      </c>
      <c r="C120" s="192" t="s">
        <v>444</v>
      </c>
      <c r="D120" s="192" t="s">
        <v>147</v>
      </c>
      <c r="E120" s="192" t="s">
        <v>445</v>
      </c>
      <c r="F120" s="192" t="s">
        <v>149</v>
      </c>
      <c r="G120" s="192"/>
      <c r="H120" s="265" t="s">
        <v>446</v>
      </c>
      <c r="I120" s="173" t="s">
        <v>447</v>
      </c>
      <c r="J120" s="214" t="str">
        <f t="shared" si="6"/>
        <v>GoldHenan Zhongyuan Gold Smelter of Zhongjin Gold Corporation Limited</v>
      </c>
      <c r="K120" s="214" t="str">
        <f t="shared" si="7"/>
        <v>GoldHenan Zhongyuan Gold Smelter of Zhongjin Gold Corporation Limited</v>
      </c>
    </row>
    <row r="121" spans="1:11">
      <c r="A121" s="192" t="s">
        <v>140</v>
      </c>
      <c r="B121" s="192" t="s">
        <v>594</v>
      </c>
      <c r="C121" s="192" t="s">
        <v>594</v>
      </c>
      <c r="D121" s="192" t="s">
        <v>263</v>
      </c>
      <c r="E121" s="192" t="s">
        <v>595</v>
      </c>
      <c r="F121" s="192" t="s">
        <v>149</v>
      </c>
      <c r="G121" s="192"/>
      <c r="H121" s="265" t="s">
        <v>596</v>
      </c>
      <c r="I121" s="173" t="s">
        <v>597</v>
      </c>
      <c r="J121" s="214" t="str">
        <f t="shared" si="6"/>
        <v>GoldHeraeus Germany GmbH Co. KG</v>
      </c>
      <c r="K121" s="214" t="str">
        <f t="shared" si="7"/>
        <v>GoldHeraeus Germany GmbH Co. KG</v>
      </c>
    </row>
    <row r="122" spans="1:11">
      <c r="A122" s="192" t="s">
        <v>140</v>
      </c>
      <c r="B122" s="192" t="s">
        <v>598</v>
      </c>
      <c r="C122" s="192" t="s">
        <v>599</v>
      </c>
      <c r="D122" s="192" t="s">
        <v>147</v>
      </c>
      <c r="E122" s="192" t="s">
        <v>600</v>
      </c>
      <c r="F122" s="192" t="s">
        <v>149</v>
      </c>
      <c r="G122" s="192"/>
      <c r="H122" s="265" t="s">
        <v>601</v>
      </c>
      <c r="I122" s="173" t="s">
        <v>602</v>
      </c>
      <c r="J122" s="214" t="str">
        <f t="shared" si="6"/>
        <v>GoldHeraeus Ltd. Hong Kong</v>
      </c>
      <c r="K122" s="214" t="str">
        <f t="shared" si="7"/>
        <v>GoldHeraeus Ltd. Hong Kong</v>
      </c>
    </row>
    <row r="123" spans="1:11">
      <c r="A123" s="192" t="s">
        <v>140</v>
      </c>
      <c r="B123" s="192" t="s">
        <v>599</v>
      </c>
      <c r="C123" s="192" t="s">
        <v>599</v>
      </c>
      <c r="D123" s="192" t="s">
        <v>147</v>
      </c>
      <c r="E123" s="192" t="s">
        <v>600</v>
      </c>
      <c r="F123" s="192" t="s">
        <v>149</v>
      </c>
      <c r="G123" s="192"/>
      <c r="H123" s="265" t="s">
        <v>601</v>
      </c>
      <c r="I123" s="173" t="s">
        <v>602</v>
      </c>
      <c r="J123" s="214" t="str">
        <f t="shared" si="6"/>
        <v>GoldHeraeus Metals Hong Kong Ltd.</v>
      </c>
      <c r="K123" s="214" t="str">
        <f t="shared" si="7"/>
        <v>GoldHeraeus Metals Hong Kong Ltd.</v>
      </c>
    </row>
    <row r="124" spans="1:11">
      <c r="A124" s="192" t="s">
        <v>140</v>
      </c>
      <c r="B124" s="192" t="s">
        <v>603</v>
      </c>
      <c r="C124" s="192" t="s">
        <v>594</v>
      </c>
      <c r="D124" s="192" t="s">
        <v>263</v>
      </c>
      <c r="E124" s="192" t="s">
        <v>595</v>
      </c>
      <c r="F124" s="192" t="s">
        <v>149</v>
      </c>
      <c r="G124" s="192"/>
      <c r="H124" s="265" t="s">
        <v>596</v>
      </c>
      <c r="I124" s="173" t="s">
        <v>597</v>
      </c>
      <c r="J124" s="214" t="str">
        <f t="shared" si="6"/>
        <v>GoldHeraeus Precious Metals GmbH &amp; Co. KG</v>
      </c>
      <c r="K124" s="214" t="str">
        <f t="shared" si="7"/>
        <v>GoldHeraeus Precious Metals GmbH &amp; Co. KG</v>
      </c>
    </row>
    <row r="125" spans="1:11">
      <c r="A125" s="192" t="s">
        <v>140</v>
      </c>
      <c r="B125" s="192" t="s">
        <v>604</v>
      </c>
      <c r="C125" s="192" t="s">
        <v>604</v>
      </c>
      <c r="D125" s="192" t="s">
        <v>147</v>
      </c>
      <c r="E125" s="192" t="s">
        <v>605</v>
      </c>
      <c r="F125" s="192" t="s">
        <v>149</v>
      </c>
      <c r="G125" s="192"/>
      <c r="H125" s="265" t="s">
        <v>606</v>
      </c>
      <c r="I125" s="173" t="s">
        <v>151</v>
      </c>
      <c r="J125" s="214" t="str">
        <f t="shared" si="6"/>
        <v>GoldHunan Chenzhou Mining Co., Ltd.</v>
      </c>
      <c r="K125" s="214" t="str">
        <f t="shared" si="7"/>
        <v>GoldHunan Chenzhou Mining Co., Ltd.</v>
      </c>
    </row>
    <row r="126" spans="1:11">
      <c r="A126" s="192" t="s">
        <v>140</v>
      </c>
      <c r="B126" s="192" t="s">
        <v>607</v>
      </c>
      <c r="C126" s="192" t="s">
        <v>604</v>
      </c>
      <c r="D126" s="192" t="s">
        <v>147</v>
      </c>
      <c r="E126" s="192" t="s">
        <v>605</v>
      </c>
      <c r="F126" s="192" t="s">
        <v>149</v>
      </c>
      <c r="G126" s="192"/>
      <c r="H126" s="265" t="s">
        <v>606</v>
      </c>
      <c r="I126" s="173" t="s">
        <v>151</v>
      </c>
      <c r="J126" s="214" t="str">
        <f t="shared" si="6"/>
        <v>GoldHunan Chenzhou Mining Group Co., Ltd.</v>
      </c>
      <c r="K126" s="214" t="str">
        <f t="shared" si="7"/>
        <v>GoldHunan Chenzhou Mining Group Co., Ltd.</v>
      </c>
    </row>
    <row r="127" spans="1:11">
      <c r="A127" s="192" t="s">
        <v>140</v>
      </c>
      <c r="B127" s="192" t="s">
        <v>608</v>
      </c>
      <c r="C127" s="192" t="s">
        <v>604</v>
      </c>
      <c r="D127" s="192" t="s">
        <v>147</v>
      </c>
      <c r="E127" s="192" t="s">
        <v>605</v>
      </c>
      <c r="F127" s="192" t="s">
        <v>149</v>
      </c>
      <c r="G127" s="192"/>
      <c r="H127" s="265" t="s">
        <v>606</v>
      </c>
      <c r="I127" s="173" t="s">
        <v>151</v>
      </c>
      <c r="J127" s="214" t="str">
        <f t="shared" si="6"/>
        <v>GoldHunan Chenzhou Mining Industry Co. Ltd.</v>
      </c>
      <c r="K127" s="214" t="str">
        <f t="shared" si="7"/>
        <v>GoldHunan Chenzhou Mining Industry Co. Ltd.</v>
      </c>
    </row>
    <row r="128" spans="1:11">
      <c r="A128" s="192" t="s">
        <v>140</v>
      </c>
      <c r="B128" s="192" t="s">
        <v>609</v>
      </c>
      <c r="C128" s="192" t="s">
        <v>609</v>
      </c>
      <c r="D128" s="192" t="s">
        <v>147</v>
      </c>
      <c r="E128" s="192" t="s">
        <v>610</v>
      </c>
      <c r="F128" s="192" t="s">
        <v>149</v>
      </c>
      <c r="G128" s="192"/>
      <c r="H128" s="265" t="s">
        <v>150</v>
      </c>
      <c r="I128" s="173" t="s">
        <v>151</v>
      </c>
      <c r="J128" s="214" t="str">
        <f t="shared" si="6"/>
        <v>GoldHunan Guiyang yinxing Nonferrous Smelting Co., Ltd.</v>
      </c>
      <c r="K128" s="214" t="str">
        <f t="shared" si="7"/>
        <v>GoldHunan Guiyang yinxing Nonferrous Smelting Co., Ltd.</v>
      </c>
    </row>
    <row r="129" spans="1:11">
      <c r="A129" s="192" t="s">
        <v>140</v>
      </c>
      <c r="B129" s="192" t="s">
        <v>611</v>
      </c>
      <c r="C129" s="192" t="s">
        <v>609</v>
      </c>
      <c r="D129" s="192" t="s">
        <v>147</v>
      </c>
      <c r="E129" s="192" t="s">
        <v>610</v>
      </c>
      <c r="F129" s="192" t="s">
        <v>149</v>
      </c>
      <c r="G129" s="192"/>
      <c r="H129" s="265" t="s">
        <v>150</v>
      </c>
      <c r="I129" s="173" t="s">
        <v>151</v>
      </c>
      <c r="J129" s="214" t="str">
        <f t="shared" si="6"/>
        <v>GoldHunan Yu Teng Non-Ferrous Metals Co., Ltd.</v>
      </c>
      <c r="K129" s="214" t="str">
        <f t="shared" si="7"/>
        <v>GoldHunan Yu Teng Non-Ferrous Metals Co., Ltd.</v>
      </c>
    </row>
    <row r="130" spans="1:11">
      <c r="A130" s="192" t="s">
        <v>140</v>
      </c>
      <c r="B130" s="192" t="s">
        <v>612</v>
      </c>
      <c r="C130" s="192" t="s">
        <v>612</v>
      </c>
      <c r="D130" s="192" t="s">
        <v>473</v>
      </c>
      <c r="E130" s="192" t="s">
        <v>613</v>
      </c>
      <c r="F130" s="192" t="s">
        <v>149</v>
      </c>
      <c r="G130" s="192"/>
      <c r="H130" s="265" t="s">
        <v>614</v>
      </c>
      <c r="I130" s="173" t="s">
        <v>476</v>
      </c>
      <c r="J130" s="214" t="str">
        <f t="shared" si="6"/>
        <v>GoldHwaSeong CJ CO., LTD.</v>
      </c>
      <c r="K130" s="214" t="str">
        <f t="shared" si="7"/>
        <v>GoldHwaSeong CJ CO., LTD.</v>
      </c>
    </row>
    <row r="131" spans="1:11">
      <c r="A131" s="192" t="s">
        <v>140</v>
      </c>
      <c r="B131" s="192" t="s">
        <v>615</v>
      </c>
      <c r="C131" s="192" t="s">
        <v>615</v>
      </c>
      <c r="D131" s="192" t="s">
        <v>362</v>
      </c>
      <c r="E131" s="192" t="s">
        <v>616</v>
      </c>
      <c r="F131" s="192" t="s">
        <v>149</v>
      </c>
      <c r="G131" s="192"/>
      <c r="H131" s="265" t="s">
        <v>617</v>
      </c>
      <c r="I131" s="173" t="s">
        <v>365</v>
      </c>
      <c r="J131" s="214" t="str">
        <f t="shared" si="6"/>
        <v>GoldImpala Platinum - Platinum Metals Refinery (PMR)</v>
      </c>
      <c r="K131" s="214" t="str">
        <f t="shared" si="7"/>
        <v>GoldImpala Platinum - Platinum Metals Refinery (PMR)</v>
      </c>
    </row>
    <row r="132" spans="1:11">
      <c r="A132" s="192" t="s">
        <v>140</v>
      </c>
      <c r="B132" s="192" t="s">
        <v>618</v>
      </c>
      <c r="C132" s="192" t="s">
        <v>615</v>
      </c>
      <c r="D132" s="192" t="s">
        <v>362</v>
      </c>
      <c r="E132" s="192" t="s">
        <v>616</v>
      </c>
      <c r="F132" s="192" t="s">
        <v>149</v>
      </c>
      <c r="G132" s="192"/>
      <c r="H132" s="265" t="s">
        <v>617</v>
      </c>
      <c r="I132" s="173" t="s">
        <v>365</v>
      </c>
      <c r="J132" s="214" t="str">
        <f t="shared" ref="J132:J195" si="8">A132&amp;B132</f>
        <v>GoldImpala Refineries – Platinum Metals Refinery (PMR)</v>
      </c>
      <c r="K132" s="214" t="str">
        <f t="shared" ref="K132:K195" si="9">A132&amp;B132</f>
        <v>GoldImpala Refineries – Platinum Metals Refinery (PMR)</v>
      </c>
    </row>
    <row r="133" spans="1:11">
      <c r="A133" s="192" t="s">
        <v>140</v>
      </c>
      <c r="B133" s="192" t="s">
        <v>619</v>
      </c>
      <c r="C133" s="192" t="s">
        <v>429</v>
      </c>
      <c r="D133" s="192" t="s">
        <v>167</v>
      </c>
      <c r="E133" s="192" t="s">
        <v>430</v>
      </c>
      <c r="F133" s="192" t="s">
        <v>149</v>
      </c>
      <c r="G133" s="192"/>
      <c r="H133" s="265" t="s">
        <v>431</v>
      </c>
      <c r="I133" s="173" t="s">
        <v>432</v>
      </c>
      <c r="J133" s="214" t="str">
        <f t="shared" si="8"/>
        <v>GoldInca One (Chala One Plant)</v>
      </c>
      <c r="K133" s="214" t="str">
        <f t="shared" si="9"/>
        <v>GoldInca One (Chala One Plant)</v>
      </c>
    </row>
    <row r="134" spans="1:11">
      <c r="A134" s="192" t="s">
        <v>140</v>
      </c>
      <c r="B134" s="192" t="s">
        <v>620</v>
      </c>
      <c r="C134" s="192" t="s">
        <v>507</v>
      </c>
      <c r="D134" s="192" t="s">
        <v>167</v>
      </c>
      <c r="E134" s="192" t="s">
        <v>508</v>
      </c>
      <c r="F134" s="192" t="s">
        <v>149</v>
      </c>
      <c r="G134" s="192"/>
      <c r="H134" s="265" t="s">
        <v>509</v>
      </c>
      <c r="I134" s="173" t="s">
        <v>432</v>
      </c>
      <c r="J134" s="214" t="str">
        <f t="shared" si="8"/>
        <v>GoldInca One (Koricancha Plant)</v>
      </c>
      <c r="K134" s="214" t="str">
        <f t="shared" si="9"/>
        <v>GoldInca One (Koricancha Plant)</v>
      </c>
    </row>
    <row r="135" spans="1:11">
      <c r="A135" s="192" t="s">
        <v>140</v>
      </c>
      <c r="B135" s="192" t="s">
        <v>621</v>
      </c>
      <c r="C135" s="192" t="s">
        <v>621</v>
      </c>
      <c r="D135" s="192" t="s">
        <v>147</v>
      </c>
      <c r="E135" s="192" t="s">
        <v>622</v>
      </c>
      <c r="F135" s="192" t="s">
        <v>149</v>
      </c>
      <c r="G135" s="192"/>
      <c r="H135" s="265" t="s">
        <v>623</v>
      </c>
      <c r="I135" s="173" t="s">
        <v>624</v>
      </c>
      <c r="J135" s="214" t="str">
        <f t="shared" si="8"/>
        <v>GoldInner Mongolia Qiankun Gold and Silver Refinery Share Co., Ltd.</v>
      </c>
      <c r="K135" s="214" t="str">
        <f t="shared" si="9"/>
        <v>GoldInner Mongolia Qiankun Gold and Silver Refinery Share Co., Ltd.</v>
      </c>
    </row>
    <row r="136" spans="1:11">
      <c r="A136" s="192" t="s">
        <v>140</v>
      </c>
      <c r="B136" s="192" t="s">
        <v>625</v>
      </c>
      <c r="C136" s="192" t="s">
        <v>625</v>
      </c>
      <c r="D136" s="192" t="s">
        <v>287</v>
      </c>
      <c r="E136" s="192" t="s">
        <v>626</v>
      </c>
      <c r="F136" s="192" t="s">
        <v>149</v>
      </c>
      <c r="G136" s="192"/>
      <c r="H136" s="265" t="s">
        <v>289</v>
      </c>
      <c r="I136" s="173" t="s">
        <v>290</v>
      </c>
      <c r="J136" s="214" t="str">
        <f t="shared" si="8"/>
        <v>GoldInternational Precious Metal Refiners</v>
      </c>
      <c r="K136" s="214" t="str">
        <f t="shared" si="9"/>
        <v>GoldInternational Precious Metal Refiners</v>
      </c>
    </row>
    <row r="137" spans="1:11">
      <c r="A137" s="192" t="s">
        <v>140</v>
      </c>
      <c r="B137" s="192" t="s">
        <v>627</v>
      </c>
      <c r="C137" s="192" t="s">
        <v>627</v>
      </c>
      <c r="D137" s="192" t="s">
        <v>276</v>
      </c>
      <c r="E137" s="192" t="s">
        <v>628</v>
      </c>
      <c r="F137" s="192" t="s">
        <v>149</v>
      </c>
      <c r="G137" s="192"/>
      <c r="H137" s="265" t="s">
        <v>629</v>
      </c>
      <c r="I137" s="173" t="s">
        <v>488</v>
      </c>
      <c r="J137" s="214" t="str">
        <f t="shared" si="8"/>
        <v>GoldIshifuku Metal Industry Co., Ltd.</v>
      </c>
      <c r="K137" s="214" t="str">
        <f t="shared" si="9"/>
        <v>GoldIshifuku Metal Industry Co., Ltd.</v>
      </c>
    </row>
    <row r="138" spans="1:11">
      <c r="A138" s="192" t="s">
        <v>140</v>
      </c>
      <c r="B138" s="192" t="s">
        <v>630</v>
      </c>
      <c r="C138" s="192" t="s">
        <v>630</v>
      </c>
      <c r="D138" s="192" t="s">
        <v>631</v>
      </c>
      <c r="E138" s="192" t="s">
        <v>632</v>
      </c>
      <c r="F138" s="192" t="s">
        <v>149</v>
      </c>
      <c r="G138" s="192"/>
      <c r="H138" s="265" t="s">
        <v>633</v>
      </c>
      <c r="I138" s="173" t="s">
        <v>634</v>
      </c>
      <c r="J138" s="214" t="str">
        <f t="shared" si="8"/>
        <v>GoldIstanbul Gold Refinery</v>
      </c>
      <c r="K138" s="214" t="str">
        <f t="shared" si="9"/>
        <v>GoldIstanbul Gold Refinery</v>
      </c>
    </row>
    <row r="139" spans="1:11">
      <c r="A139" s="192" t="s">
        <v>140</v>
      </c>
      <c r="B139" s="192" t="s">
        <v>635</v>
      </c>
      <c r="C139" s="192" t="s">
        <v>635</v>
      </c>
      <c r="D139" s="192" t="s">
        <v>239</v>
      </c>
      <c r="E139" s="192" t="s">
        <v>636</v>
      </c>
      <c r="F139" s="192" t="s">
        <v>149</v>
      </c>
      <c r="G139" s="192"/>
      <c r="H139" s="265" t="s">
        <v>442</v>
      </c>
      <c r="I139" s="173" t="s">
        <v>637</v>
      </c>
      <c r="J139" s="214" t="str">
        <f t="shared" si="8"/>
        <v>GoldItalpreziosi</v>
      </c>
      <c r="K139" s="214" t="str">
        <f t="shared" si="9"/>
        <v>GoldItalpreziosi</v>
      </c>
    </row>
    <row r="140" spans="1:11">
      <c r="A140" s="192" t="s">
        <v>140</v>
      </c>
      <c r="B140" s="192" t="s">
        <v>638</v>
      </c>
      <c r="C140" s="192" t="s">
        <v>638</v>
      </c>
      <c r="D140" s="192" t="s">
        <v>351</v>
      </c>
      <c r="E140" s="192" t="s">
        <v>639</v>
      </c>
      <c r="F140" s="192" t="s">
        <v>149</v>
      </c>
      <c r="G140" s="192"/>
      <c r="H140" s="265" t="s">
        <v>640</v>
      </c>
      <c r="I140" s="173" t="s">
        <v>641</v>
      </c>
      <c r="J140" s="214" t="str">
        <f t="shared" si="8"/>
        <v>GoldJALAN &amp; Company</v>
      </c>
      <c r="K140" s="214" t="str">
        <f t="shared" si="9"/>
        <v>GoldJALAN &amp; Company</v>
      </c>
    </row>
    <row r="141" spans="1:11">
      <c r="A141" s="192" t="s">
        <v>140</v>
      </c>
      <c r="B141" s="192" t="s">
        <v>642</v>
      </c>
      <c r="C141" s="192" t="s">
        <v>642</v>
      </c>
      <c r="D141" s="192" t="s">
        <v>276</v>
      </c>
      <c r="E141" s="192" t="s">
        <v>643</v>
      </c>
      <c r="F141" s="192" t="s">
        <v>149</v>
      </c>
      <c r="G141" s="192"/>
      <c r="H141" s="265" t="s">
        <v>644</v>
      </c>
      <c r="I141" s="173" t="s">
        <v>644</v>
      </c>
      <c r="J141" s="214" t="str">
        <f t="shared" si="8"/>
        <v>GoldJapan Mint</v>
      </c>
      <c r="K141" s="214" t="str">
        <f t="shared" si="9"/>
        <v>GoldJapan Mint</v>
      </c>
    </row>
    <row r="142" spans="1:11">
      <c r="A142" s="192" t="s">
        <v>140</v>
      </c>
      <c r="B142" s="192" t="s">
        <v>645</v>
      </c>
      <c r="C142" s="192" t="s">
        <v>646</v>
      </c>
      <c r="D142" s="192" t="s">
        <v>147</v>
      </c>
      <c r="E142" s="192" t="s">
        <v>647</v>
      </c>
      <c r="F142" s="192" t="s">
        <v>149</v>
      </c>
      <c r="G142" s="192"/>
      <c r="H142" s="265" t="s">
        <v>648</v>
      </c>
      <c r="I142" s="173" t="s">
        <v>649</v>
      </c>
      <c r="J142" s="214" t="str">
        <f t="shared" si="8"/>
        <v>GoldJCC</v>
      </c>
      <c r="K142" s="214" t="str">
        <f t="shared" si="9"/>
        <v>GoldJCC</v>
      </c>
    </row>
    <row r="143" spans="1:11">
      <c r="A143" s="192" t="s">
        <v>140</v>
      </c>
      <c r="B143" s="192" t="s">
        <v>646</v>
      </c>
      <c r="C143" s="192" t="s">
        <v>646</v>
      </c>
      <c r="D143" s="192" t="s">
        <v>147</v>
      </c>
      <c r="E143" s="192" t="s">
        <v>647</v>
      </c>
      <c r="F143" s="192" t="s">
        <v>149</v>
      </c>
      <c r="G143" s="192"/>
      <c r="H143" s="265" t="s">
        <v>648</v>
      </c>
      <c r="I143" s="173" t="s">
        <v>649</v>
      </c>
      <c r="J143" s="214" t="str">
        <f t="shared" si="8"/>
        <v>GoldJiangxi Copper Co., Ltd.</v>
      </c>
      <c r="K143" s="214" t="str">
        <f t="shared" si="9"/>
        <v>GoldJiangxi Copper Co., Ltd.</v>
      </c>
    </row>
    <row r="144" spans="1:11">
      <c r="A144" s="192" t="s">
        <v>140</v>
      </c>
      <c r="B144" s="192" t="s">
        <v>650</v>
      </c>
      <c r="C144" s="192" t="s">
        <v>332</v>
      </c>
      <c r="D144" s="192" t="s">
        <v>333</v>
      </c>
      <c r="E144" s="192" t="s">
        <v>334</v>
      </c>
      <c r="F144" s="192" t="s">
        <v>149</v>
      </c>
      <c r="G144" s="192"/>
      <c r="H144" s="265" t="s">
        <v>335</v>
      </c>
      <c r="I144" s="173" t="s">
        <v>336</v>
      </c>
      <c r="J144" s="214" t="str">
        <f t="shared" si="8"/>
        <v>GoldJohnson Matthey Canada</v>
      </c>
      <c r="K144" s="214" t="str">
        <f t="shared" si="9"/>
        <v>GoldJohnson Matthey Canada</v>
      </c>
    </row>
    <row r="145" spans="1:11">
      <c r="A145" s="192" t="s">
        <v>140</v>
      </c>
      <c r="B145" s="192" t="s">
        <v>651</v>
      </c>
      <c r="C145" s="192" t="s">
        <v>337</v>
      </c>
      <c r="D145" s="192" t="s">
        <v>249</v>
      </c>
      <c r="E145" s="192" t="s">
        <v>338</v>
      </c>
      <c r="F145" s="192" t="s">
        <v>149</v>
      </c>
      <c r="G145" s="192"/>
      <c r="H145" s="265" t="s">
        <v>339</v>
      </c>
      <c r="I145" s="173" t="s">
        <v>340</v>
      </c>
      <c r="J145" s="214" t="str">
        <f t="shared" si="8"/>
        <v>GoldJohnson Matthey Inc.</v>
      </c>
      <c r="K145" s="214" t="str">
        <f t="shared" si="9"/>
        <v>GoldJohnson Matthey Inc.</v>
      </c>
    </row>
    <row r="146" spans="1:11">
      <c r="A146" s="192" t="s">
        <v>140</v>
      </c>
      <c r="B146" s="192" t="s">
        <v>652</v>
      </c>
      <c r="C146" s="192" t="s">
        <v>337</v>
      </c>
      <c r="D146" s="192" t="s">
        <v>249</v>
      </c>
      <c r="E146" s="192" t="s">
        <v>338</v>
      </c>
      <c r="F146" s="192" t="s">
        <v>149</v>
      </c>
      <c r="G146" s="192"/>
      <c r="H146" s="265" t="s">
        <v>339</v>
      </c>
      <c r="I146" s="173" t="s">
        <v>340</v>
      </c>
      <c r="J146" s="214" t="str">
        <f t="shared" si="8"/>
        <v>GoldJohnson Matthey Inc. (USA)</v>
      </c>
      <c r="K146" s="214" t="str">
        <f t="shared" si="9"/>
        <v>GoldJohnson Matthey Inc. (USA)</v>
      </c>
    </row>
    <row r="147" spans="1:11">
      <c r="A147" s="192" t="s">
        <v>140</v>
      </c>
      <c r="B147" s="192" t="s">
        <v>653</v>
      </c>
      <c r="C147" s="192" t="s">
        <v>332</v>
      </c>
      <c r="D147" s="192" t="s">
        <v>333</v>
      </c>
      <c r="E147" s="192" t="s">
        <v>334</v>
      </c>
      <c r="F147" s="192" t="s">
        <v>149</v>
      </c>
      <c r="G147" s="192"/>
      <c r="H147" s="265" t="s">
        <v>335</v>
      </c>
      <c r="I147" s="173" t="s">
        <v>336</v>
      </c>
      <c r="J147" s="214" t="str">
        <f t="shared" si="8"/>
        <v>GoldJohnson Matthey Limited</v>
      </c>
      <c r="K147" s="214" t="str">
        <f t="shared" si="9"/>
        <v>GoldJohnson Matthey Limited</v>
      </c>
    </row>
    <row r="148" spans="1:11">
      <c r="A148" s="192" t="s">
        <v>140</v>
      </c>
      <c r="B148" s="192" t="s">
        <v>496</v>
      </c>
      <c r="C148" s="192" t="s">
        <v>496</v>
      </c>
      <c r="D148" s="192" t="s">
        <v>497</v>
      </c>
      <c r="E148" s="192" t="s">
        <v>498</v>
      </c>
      <c r="F148" s="192" t="s">
        <v>149</v>
      </c>
      <c r="G148" s="192"/>
      <c r="H148" s="265" t="s">
        <v>499</v>
      </c>
      <c r="I148" s="173" t="s">
        <v>500</v>
      </c>
      <c r="J148" s="214" t="str">
        <f t="shared" si="8"/>
        <v>GoldJSC Ekaterinburg Non-Ferrous Metal Processing Plant</v>
      </c>
      <c r="K148" s="214" t="str">
        <f t="shared" si="9"/>
        <v>GoldJSC Ekaterinburg Non-Ferrous Metal Processing Plant</v>
      </c>
    </row>
    <row r="149" spans="1:11">
      <c r="A149" s="192" t="s">
        <v>140</v>
      </c>
      <c r="B149" s="192" t="s">
        <v>534</v>
      </c>
      <c r="C149" s="192" t="s">
        <v>534</v>
      </c>
      <c r="D149" s="192" t="s">
        <v>497</v>
      </c>
      <c r="E149" s="192" t="s">
        <v>535</v>
      </c>
      <c r="F149" s="192" t="s">
        <v>149</v>
      </c>
      <c r="G149" s="192"/>
      <c r="H149" s="265" t="s">
        <v>536</v>
      </c>
      <c r="I149" s="173" t="s">
        <v>537</v>
      </c>
      <c r="J149" s="214" t="str">
        <f t="shared" si="8"/>
        <v>GoldJSC Novosibirsk Refinery</v>
      </c>
      <c r="K149" s="214" t="str">
        <f t="shared" si="9"/>
        <v>GoldJSC Novosibirsk Refinery</v>
      </c>
    </row>
    <row r="150" spans="1:11">
      <c r="A150" s="192" t="s">
        <v>140</v>
      </c>
      <c r="B150" s="192" t="s">
        <v>654</v>
      </c>
      <c r="C150" s="192" t="s">
        <v>654</v>
      </c>
      <c r="D150" s="192" t="s">
        <v>497</v>
      </c>
      <c r="E150" s="192" t="s">
        <v>655</v>
      </c>
      <c r="F150" s="192" t="s">
        <v>149</v>
      </c>
      <c r="G150" s="192"/>
      <c r="H150" s="265" t="s">
        <v>499</v>
      </c>
      <c r="I150" s="173" t="s">
        <v>500</v>
      </c>
      <c r="J150" s="214" t="str">
        <f t="shared" si="8"/>
        <v>GoldJSC Uralelectromed</v>
      </c>
      <c r="K150" s="214" t="str">
        <f t="shared" si="9"/>
        <v>GoldJSC Uralelectromed</v>
      </c>
    </row>
    <row r="151" spans="1:11">
      <c r="A151" s="192" t="s">
        <v>140</v>
      </c>
      <c r="B151" s="192" t="s">
        <v>656</v>
      </c>
      <c r="C151" s="192" t="s">
        <v>656</v>
      </c>
      <c r="D151" s="192" t="s">
        <v>276</v>
      </c>
      <c r="E151" s="192" t="s">
        <v>657</v>
      </c>
      <c r="F151" s="192" t="s">
        <v>149</v>
      </c>
      <c r="G151" s="192"/>
      <c r="H151" s="265" t="s">
        <v>658</v>
      </c>
      <c r="I151" s="173" t="s">
        <v>279</v>
      </c>
      <c r="J151" s="214" t="str">
        <f t="shared" si="8"/>
        <v>GoldJX Advanced Metals Corporation</v>
      </c>
      <c r="K151" s="214" t="str">
        <f t="shared" si="9"/>
        <v>GoldJX Advanced Metals Corporation</v>
      </c>
    </row>
    <row r="152" spans="1:11">
      <c r="A152" s="192" t="s">
        <v>140</v>
      </c>
      <c r="B152" s="192" t="s">
        <v>659</v>
      </c>
      <c r="C152" s="192" t="s">
        <v>656</v>
      </c>
      <c r="D152" s="192" t="s">
        <v>276</v>
      </c>
      <c r="E152" s="192" t="s">
        <v>657</v>
      </c>
      <c r="F152" s="192" t="s">
        <v>149</v>
      </c>
      <c r="G152" s="192"/>
      <c r="H152" s="265" t="s">
        <v>658</v>
      </c>
      <c r="I152" s="173" t="s">
        <v>279</v>
      </c>
      <c r="J152" s="214" t="str">
        <f t="shared" si="8"/>
        <v>GoldJX Nippon Mining &amp; Metals Co., Ltd.</v>
      </c>
      <c r="K152" s="214" t="str">
        <f t="shared" si="9"/>
        <v>GoldJX Nippon Mining &amp; Metals Co., Ltd.</v>
      </c>
    </row>
    <row r="153" spans="1:11">
      <c r="A153" s="192" t="s">
        <v>140</v>
      </c>
      <c r="B153" s="192" t="s">
        <v>660</v>
      </c>
      <c r="C153" s="192" t="s">
        <v>660</v>
      </c>
      <c r="D153" s="192" t="s">
        <v>563</v>
      </c>
      <c r="E153" s="192" t="s">
        <v>661</v>
      </c>
      <c r="F153" s="192" t="s">
        <v>149</v>
      </c>
      <c r="G153" s="192"/>
      <c r="H153" s="265" t="s">
        <v>662</v>
      </c>
      <c r="I153" s="173" t="s">
        <v>663</v>
      </c>
      <c r="J153" s="214" t="str">
        <f t="shared" si="8"/>
        <v>GoldK.A. Rasmussen</v>
      </c>
      <c r="K153" s="214" t="str">
        <f t="shared" si="9"/>
        <v>GoldK.A. Rasmussen</v>
      </c>
    </row>
    <row r="154" spans="1:11">
      <c r="A154" s="192" t="s">
        <v>140</v>
      </c>
      <c r="B154" s="192" t="s">
        <v>664</v>
      </c>
      <c r="C154" s="192" t="s">
        <v>664</v>
      </c>
      <c r="D154" s="192" t="s">
        <v>665</v>
      </c>
      <c r="E154" s="192" t="s">
        <v>666</v>
      </c>
      <c r="F154" s="192" t="s">
        <v>149</v>
      </c>
      <c r="G154" s="192"/>
      <c r="H154" s="265" t="s">
        <v>667</v>
      </c>
      <c r="I154" s="173" t="s">
        <v>668</v>
      </c>
      <c r="J154" s="214" t="str">
        <f t="shared" si="8"/>
        <v>GoldKazakhmys Smelting LLC</v>
      </c>
      <c r="K154" s="214" t="str">
        <f t="shared" si="9"/>
        <v>GoldKazakhmys Smelting LLC</v>
      </c>
    </row>
    <row r="155" spans="1:11">
      <c r="A155" s="192" t="s">
        <v>140</v>
      </c>
      <c r="B155" s="192" t="s">
        <v>669</v>
      </c>
      <c r="C155" s="192" t="s">
        <v>670</v>
      </c>
      <c r="D155" s="192" t="s">
        <v>665</v>
      </c>
      <c r="E155" s="192" t="s">
        <v>671</v>
      </c>
      <c r="F155" s="192" t="s">
        <v>149</v>
      </c>
      <c r="G155" s="192"/>
      <c r="H155" s="265" t="s">
        <v>672</v>
      </c>
      <c r="I155" s="173" t="s">
        <v>673</v>
      </c>
      <c r="J155" s="214" t="str">
        <f t="shared" si="8"/>
        <v>GoldKazzinc</v>
      </c>
      <c r="K155" s="214" t="str">
        <f t="shared" si="9"/>
        <v>GoldKazzinc</v>
      </c>
    </row>
    <row r="156" spans="1:11">
      <c r="A156" s="192" t="s">
        <v>140</v>
      </c>
      <c r="B156" s="192" t="s">
        <v>670</v>
      </c>
      <c r="C156" s="192" t="s">
        <v>670</v>
      </c>
      <c r="D156" s="192" t="s">
        <v>665</v>
      </c>
      <c r="E156" s="192" t="s">
        <v>671</v>
      </c>
      <c r="F156" s="192" t="s">
        <v>149</v>
      </c>
      <c r="G156" s="192"/>
      <c r="H156" s="265" t="s">
        <v>672</v>
      </c>
      <c r="I156" s="173" t="s">
        <v>673</v>
      </c>
      <c r="J156" s="214" t="str">
        <f t="shared" si="8"/>
        <v>GoldKazzinc Ltd</v>
      </c>
      <c r="K156" s="214" t="str">
        <f t="shared" si="9"/>
        <v>GoldKazzinc Ltd</v>
      </c>
    </row>
    <row r="157" spans="1:11">
      <c r="A157" s="192" t="s">
        <v>140</v>
      </c>
      <c r="B157" s="192" t="s">
        <v>674</v>
      </c>
      <c r="C157" s="192" t="s">
        <v>674</v>
      </c>
      <c r="D157" s="192" t="s">
        <v>249</v>
      </c>
      <c r="E157" s="192" t="s">
        <v>675</v>
      </c>
      <c r="F157" s="192" t="s">
        <v>149</v>
      </c>
      <c r="G157" s="192"/>
      <c r="H157" s="265" t="s">
        <v>676</v>
      </c>
      <c r="I157" s="173" t="s">
        <v>340</v>
      </c>
      <c r="J157" s="214" t="str">
        <f t="shared" si="8"/>
        <v>GoldKennecott Utah Copper LLC</v>
      </c>
      <c r="K157" s="214" t="str">
        <f t="shared" si="9"/>
        <v>GoldKennecott Utah Copper LLC</v>
      </c>
    </row>
    <row r="158" spans="1:11">
      <c r="A158" s="192" t="s">
        <v>140</v>
      </c>
      <c r="B158" s="192" t="s">
        <v>677</v>
      </c>
      <c r="C158" s="192" t="s">
        <v>678</v>
      </c>
      <c r="D158" s="192" t="s">
        <v>157</v>
      </c>
      <c r="E158" s="192" t="s">
        <v>679</v>
      </c>
      <c r="F158" s="192" t="s">
        <v>149</v>
      </c>
      <c r="G158" s="192"/>
      <c r="H158" s="265" t="s">
        <v>680</v>
      </c>
      <c r="I158" s="173" t="s">
        <v>681</v>
      </c>
      <c r="J158" s="214" t="str">
        <f t="shared" si="8"/>
        <v>GoldKGHM Polska Miedz S.A.</v>
      </c>
      <c r="K158" s="214" t="str">
        <f t="shared" si="9"/>
        <v>GoldKGHM Polska Miedz S.A.</v>
      </c>
    </row>
    <row r="159" spans="1:11">
      <c r="A159" s="192" t="s">
        <v>140</v>
      </c>
      <c r="B159" s="192" t="s">
        <v>682</v>
      </c>
      <c r="C159" s="192" t="s">
        <v>682</v>
      </c>
      <c r="D159" s="192" t="s">
        <v>157</v>
      </c>
      <c r="E159" s="192" t="s">
        <v>683</v>
      </c>
      <c r="F159" s="192" t="s">
        <v>149</v>
      </c>
      <c r="G159" s="192"/>
      <c r="H159" s="265" t="s">
        <v>684</v>
      </c>
      <c r="I159" s="173" t="s">
        <v>681</v>
      </c>
      <c r="J159" s="214" t="str">
        <f t="shared" si="8"/>
        <v>GoldKGHM Polska Miedz S.A. Oddzial Huta Miedzi, Glogow</v>
      </c>
      <c r="K159" s="214" t="str">
        <f t="shared" si="9"/>
        <v>GoldKGHM Polska Miedz S.A. Oddzial Huta Miedzi, Glogow</v>
      </c>
    </row>
    <row r="160" spans="1:11">
      <c r="A160" s="192" t="s">
        <v>140</v>
      </c>
      <c r="B160" s="192" t="s">
        <v>678</v>
      </c>
      <c r="C160" s="192" t="s">
        <v>678</v>
      </c>
      <c r="D160" s="192" t="s">
        <v>157</v>
      </c>
      <c r="E160" s="192" t="s">
        <v>679</v>
      </c>
      <c r="F160" s="192" t="s">
        <v>149</v>
      </c>
      <c r="G160" s="192"/>
      <c r="H160" s="265" t="s">
        <v>680</v>
      </c>
      <c r="I160" s="173" t="s">
        <v>681</v>
      </c>
      <c r="J160" s="214" t="str">
        <f t="shared" si="8"/>
        <v>GoldKGHM Polska Miedz Spolka Akcyjna</v>
      </c>
      <c r="K160" s="214" t="str">
        <f t="shared" si="9"/>
        <v>GoldKGHM Polska Miedz Spolka Akcyjna</v>
      </c>
    </row>
    <row r="161" spans="1:11">
      <c r="A161" s="192" t="s">
        <v>140</v>
      </c>
      <c r="B161" s="192" t="s">
        <v>685</v>
      </c>
      <c r="C161" s="192" t="s">
        <v>678</v>
      </c>
      <c r="D161" s="192" t="s">
        <v>157</v>
      </c>
      <c r="E161" s="192" t="s">
        <v>679</v>
      </c>
      <c r="F161" s="192" t="s">
        <v>149</v>
      </c>
      <c r="G161" s="192"/>
      <c r="H161" s="265" t="s">
        <v>680</v>
      </c>
      <c r="I161" s="173" t="s">
        <v>681</v>
      </c>
      <c r="J161" s="214" t="str">
        <f t="shared" si="8"/>
        <v>GoldKGHM Polska Miedź Spółka Akcyjna</v>
      </c>
      <c r="K161" s="214" t="str">
        <f t="shared" si="9"/>
        <v>GoldKGHM Polska Miedź Spółka Akcyjna</v>
      </c>
    </row>
    <row r="162" spans="1:11">
      <c r="A162" s="192" t="s">
        <v>140</v>
      </c>
      <c r="B162" s="192" t="s">
        <v>686</v>
      </c>
      <c r="C162" s="192" t="s">
        <v>687</v>
      </c>
      <c r="D162" s="192" t="s">
        <v>276</v>
      </c>
      <c r="E162" s="192" t="s">
        <v>688</v>
      </c>
      <c r="F162" s="192" t="s">
        <v>149</v>
      </c>
      <c r="G162" s="192"/>
      <c r="H162" s="265" t="s">
        <v>689</v>
      </c>
      <c r="I162" s="173" t="s">
        <v>690</v>
      </c>
      <c r="J162" s="214" t="str">
        <f t="shared" si="8"/>
        <v>GoldKochi daiicihi Yamaminami plant</v>
      </c>
      <c r="K162" s="214" t="str">
        <f t="shared" si="9"/>
        <v>GoldKochi daiicihi Yamaminami plant</v>
      </c>
    </row>
    <row r="163" spans="1:11">
      <c r="A163" s="192" t="s">
        <v>140</v>
      </c>
      <c r="B163" s="192" t="s">
        <v>691</v>
      </c>
      <c r="C163" s="192" t="s">
        <v>691</v>
      </c>
      <c r="D163" s="192" t="s">
        <v>276</v>
      </c>
      <c r="E163" s="192" t="s">
        <v>692</v>
      </c>
      <c r="F163" s="192" t="s">
        <v>149</v>
      </c>
      <c r="G163" s="192"/>
      <c r="H163" s="265" t="s">
        <v>693</v>
      </c>
      <c r="I163" s="173" t="s">
        <v>488</v>
      </c>
      <c r="J163" s="214" t="str">
        <f t="shared" si="8"/>
        <v>GoldKojima Chemicals Co., Ltd.</v>
      </c>
      <c r="K163" s="214" t="str">
        <f t="shared" si="9"/>
        <v>GoldKojima Chemicals Co., Ltd.</v>
      </c>
    </row>
    <row r="164" spans="1:11">
      <c r="A164" s="192" t="s">
        <v>140</v>
      </c>
      <c r="B164" s="192" t="s">
        <v>694</v>
      </c>
      <c r="C164" s="192" t="s">
        <v>691</v>
      </c>
      <c r="D164" s="192" t="s">
        <v>276</v>
      </c>
      <c r="E164" s="192" t="s">
        <v>692</v>
      </c>
      <c r="F164" s="192" t="s">
        <v>149</v>
      </c>
      <c r="G164" s="192"/>
      <c r="H164" s="265" t="s">
        <v>693</v>
      </c>
      <c r="I164" s="173" t="s">
        <v>488</v>
      </c>
      <c r="J164" s="214" t="str">
        <f t="shared" si="8"/>
        <v>GoldKojima Kagaku Yakuhin Co., Ltd</v>
      </c>
      <c r="K164" s="214" t="str">
        <f t="shared" si="9"/>
        <v>GoldKojima Kagaku Yakuhin Co., Ltd</v>
      </c>
    </row>
    <row r="165" spans="1:11">
      <c r="A165" s="192" t="s">
        <v>140</v>
      </c>
      <c r="B165" s="192" t="s">
        <v>695</v>
      </c>
      <c r="C165" s="192" t="s">
        <v>678</v>
      </c>
      <c r="D165" s="192" t="s">
        <v>157</v>
      </c>
      <c r="E165" s="192" t="s">
        <v>679</v>
      </c>
      <c r="F165" s="192" t="s">
        <v>149</v>
      </c>
      <c r="G165" s="192"/>
      <c r="H165" s="265" t="s">
        <v>680</v>
      </c>
      <c r="I165" s="173" t="s">
        <v>681</v>
      </c>
      <c r="J165" s="214" t="str">
        <f t="shared" si="8"/>
        <v>GoldKombinat Gorniczo Hutniczy Miedz Polska Miedz S.A.</v>
      </c>
      <c r="K165" s="214" t="str">
        <f t="shared" si="9"/>
        <v>GoldKombinat Gorniczo Hutniczy Miedz Polska Miedz S.A.</v>
      </c>
    </row>
    <row r="166" spans="1:11">
      <c r="A166" s="192" t="s">
        <v>140</v>
      </c>
      <c r="B166" s="192" t="s">
        <v>696</v>
      </c>
      <c r="C166" s="192" t="s">
        <v>696</v>
      </c>
      <c r="D166" s="192" t="s">
        <v>473</v>
      </c>
      <c r="E166" s="192" t="s">
        <v>697</v>
      </c>
      <c r="F166" s="192" t="s">
        <v>149</v>
      </c>
      <c r="G166" s="192"/>
      <c r="H166" s="265" t="s">
        <v>698</v>
      </c>
      <c r="I166" s="173" t="s">
        <v>699</v>
      </c>
      <c r="J166" s="214" t="str">
        <f t="shared" si="8"/>
        <v>GoldKorea Zinc Co., Ltd.</v>
      </c>
      <c r="K166" s="214" t="str">
        <f t="shared" si="9"/>
        <v>GoldKorea Zinc Co., Ltd.</v>
      </c>
    </row>
    <row r="167" spans="1:11">
      <c r="A167" s="192" t="s">
        <v>140</v>
      </c>
      <c r="B167" s="192" t="s">
        <v>700</v>
      </c>
      <c r="C167" s="192" t="s">
        <v>507</v>
      </c>
      <c r="D167" s="192" t="s">
        <v>167</v>
      </c>
      <c r="E167" s="192" t="s">
        <v>508</v>
      </c>
      <c r="F167" s="192" t="s">
        <v>149</v>
      </c>
      <c r="G167" s="192"/>
      <c r="H167" s="265" t="s">
        <v>509</v>
      </c>
      <c r="I167" s="173" t="s">
        <v>432</v>
      </c>
      <c r="J167" s="214" t="str">
        <f t="shared" si="8"/>
        <v>GoldKori Plant</v>
      </c>
      <c r="K167" s="214" t="str">
        <f t="shared" si="9"/>
        <v>GoldKori Plant</v>
      </c>
    </row>
    <row r="168" spans="1:11">
      <c r="A168" s="192" t="s">
        <v>140</v>
      </c>
      <c r="B168" s="192" t="s">
        <v>701</v>
      </c>
      <c r="C168" s="192" t="s">
        <v>281</v>
      </c>
      <c r="D168" s="192" t="s">
        <v>276</v>
      </c>
      <c r="E168" s="192" t="s">
        <v>282</v>
      </c>
      <c r="F168" s="192" t="s">
        <v>149</v>
      </c>
      <c r="G168" s="192"/>
      <c r="H168" s="265" t="s">
        <v>283</v>
      </c>
      <c r="I168" s="173" t="s">
        <v>284</v>
      </c>
      <c r="J168" s="214" t="str">
        <f t="shared" si="8"/>
        <v>GoldKosak Seiren</v>
      </c>
      <c r="K168" s="214" t="str">
        <f t="shared" si="9"/>
        <v>GoldKosak Seiren</v>
      </c>
    </row>
    <row r="169" spans="1:11">
      <c r="A169" s="192" t="s">
        <v>140</v>
      </c>
      <c r="B169" s="192" t="s">
        <v>702</v>
      </c>
      <c r="C169" s="192" t="s">
        <v>674</v>
      </c>
      <c r="D169" s="192" t="s">
        <v>249</v>
      </c>
      <c r="E169" s="192" t="s">
        <v>675</v>
      </c>
      <c r="F169" s="192" t="s">
        <v>149</v>
      </c>
      <c r="G169" s="192"/>
      <c r="H169" s="265" t="s">
        <v>676</v>
      </c>
      <c r="I169" s="173" t="s">
        <v>340</v>
      </c>
      <c r="J169" s="214" t="str">
        <f t="shared" si="8"/>
        <v>GoldKUC</v>
      </c>
      <c r="K169" s="214" t="str">
        <f t="shared" si="9"/>
        <v>GoldKUC</v>
      </c>
    </row>
    <row r="170" spans="1:11">
      <c r="A170" s="192" t="s">
        <v>140</v>
      </c>
      <c r="B170" s="192" t="s">
        <v>703</v>
      </c>
      <c r="C170" s="192" t="s">
        <v>703</v>
      </c>
      <c r="D170" s="192" t="s">
        <v>351</v>
      </c>
      <c r="E170" s="192" t="s">
        <v>704</v>
      </c>
      <c r="F170" s="192" t="s">
        <v>149</v>
      </c>
      <c r="G170" s="192"/>
      <c r="H170" s="265" t="s">
        <v>705</v>
      </c>
      <c r="I170" s="173" t="s">
        <v>354</v>
      </c>
      <c r="J170" s="214" t="str">
        <f t="shared" si="8"/>
        <v>GoldKundan Care Products Ltd.</v>
      </c>
      <c r="K170" s="214" t="str">
        <f t="shared" si="9"/>
        <v>GoldKundan Care Products Ltd.</v>
      </c>
    </row>
    <row r="171" spans="1:11">
      <c r="A171" s="192" t="s">
        <v>140</v>
      </c>
      <c r="B171" s="192" t="s">
        <v>398</v>
      </c>
      <c r="C171" s="192" t="s">
        <v>398</v>
      </c>
      <c r="D171" s="192" t="s">
        <v>399</v>
      </c>
      <c r="E171" s="192" t="s">
        <v>400</v>
      </c>
      <c r="F171" s="192" t="s">
        <v>149</v>
      </c>
      <c r="G171" s="192"/>
      <c r="H171" s="265" t="s">
        <v>401</v>
      </c>
      <c r="I171" s="173" t="s">
        <v>402</v>
      </c>
      <c r="J171" s="214" t="str">
        <f t="shared" si="8"/>
        <v>GoldKyrgyzaltyn JSC</v>
      </c>
      <c r="K171" s="214" t="str">
        <f t="shared" si="9"/>
        <v>GoldKyrgyzaltyn JSC</v>
      </c>
    </row>
    <row r="172" spans="1:11">
      <c r="A172" s="192" t="s">
        <v>140</v>
      </c>
      <c r="B172" s="192" t="s">
        <v>706</v>
      </c>
      <c r="C172" s="192" t="s">
        <v>706</v>
      </c>
      <c r="D172" s="192" t="s">
        <v>497</v>
      </c>
      <c r="E172" s="192" t="s">
        <v>707</v>
      </c>
      <c r="F172" s="192" t="s">
        <v>149</v>
      </c>
      <c r="G172" s="192"/>
      <c r="H172" s="265" t="s">
        <v>708</v>
      </c>
      <c r="I172" s="173" t="s">
        <v>709</v>
      </c>
      <c r="J172" s="214" t="str">
        <f t="shared" si="8"/>
        <v>GoldKyshtym Copper-Electrolytic Plant ZAO</v>
      </c>
      <c r="K172" s="214" t="str">
        <f t="shared" si="9"/>
        <v>GoldKyshtym Copper-Electrolytic Plant ZAO</v>
      </c>
    </row>
    <row r="173" spans="1:11">
      <c r="A173" s="192" t="s">
        <v>140</v>
      </c>
      <c r="B173" s="192" t="s">
        <v>710</v>
      </c>
      <c r="C173" s="192" t="s">
        <v>406</v>
      </c>
      <c r="D173" s="192" t="s">
        <v>407</v>
      </c>
      <c r="E173" s="192" t="s">
        <v>408</v>
      </c>
      <c r="F173" s="192" t="s">
        <v>149</v>
      </c>
      <c r="G173" s="192"/>
      <c r="H173" s="265" t="s">
        <v>409</v>
      </c>
      <c r="I173" s="173" t="s">
        <v>410</v>
      </c>
      <c r="J173" s="214" t="str">
        <f t="shared" si="8"/>
        <v>GoldLa Caridad</v>
      </c>
      <c r="K173" s="214" t="str">
        <f t="shared" si="9"/>
        <v>GoldLa Caridad</v>
      </c>
    </row>
    <row r="174" spans="1:11">
      <c r="A174" s="192" t="s">
        <v>140</v>
      </c>
      <c r="B174" s="192" t="s">
        <v>711</v>
      </c>
      <c r="C174" s="192" t="s">
        <v>449</v>
      </c>
      <c r="D174" s="192" t="s">
        <v>147</v>
      </c>
      <c r="E174" s="192" t="s">
        <v>450</v>
      </c>
      <c r="F174" s="192" t="s">
        <v>149</v>
      </c>
      <c r="G174" s="192"/>
      <c r="H174" s="265" t="s">
        <v>451</v>
      </c>
      <c r="I174" s="173" t="s">
        <v>452</v>
      </c>
      <c r="J174" s="214" t="str">
        <f t="shared" si="8"/>
        <v>GoldLAIZHOU SHANDONG</v>
      </c>
      <c r="K174" s="214" t="str">
        <f t="shared" si="9"/>
        <v>GoldLAIZHOU SHANDONG</v>
      </c>
    </row>
    <row r="175" spans="1:11">
      <c r="A175" s="192" t="s">
        <v>140</v>
      </c>
      <c r="B175" s="192" t="s">
        <v>712</v>
      </c>
      <c r="C175" s="192" t="s">
        <v>713</v>
      </c>
      <c r="D175" s="192" t="s">
        <v>147</v>
      </c>
      <c r="E175" s="192" t="s">
        <v>714</v>
      </c>
      <c r="F175" s="192" t="s">
        <v>149</v>
      </c>
      <c r="G175" s="192"/>
      <c r="H175" s="265" t="s">
        <v>715</v>
      </c>
      <c r="I175" s="173" t="s">
        <v>447</v>
      </c>
      <c r="J175" s="214" t="str">
        <f t="shared" si="8"/>
        <v>GoldLinBao Gold Mining</v>
      </c>
      <c r="K175" s="214" t="str">
        <f t="shared" si="9"/>
        <v>GoldLinBao Gold Mining</v>
      </c>
    </row>
    <row r="176" spans="1:11">
      <c r="A176" s="192" t="s">
        <v>140</v>
      </c>
      <c r="B176" s="192" t="s">
        <v>713</v>
      </c>
      <c r="C176" s="192" t="s">
        <v>713</v>
      </c>
      <c r="D176" s="192" t="s">
        <v>147</v>
      </c>
      <c r="E176" s="192" t="s">
        <v>714</v>
      </c>
      <c r="F176" s="192" t="s">
        <v>149</v>
      </c>
      <c r="G176" s="192"/>
      <c r="H176" s="265" t="s">
        <v>715</v>
      </c>
      <c r="I176" s="173" t="s">
        <v>447</v>
      </c>
      <c r="J176" s="214" t="str">
        <f t="shared" si="8"/>
        <v>GoldLingbao Gold Co., Ltd.</v>
      </c>
      <c r="K176" s="214" t="str">
        <f t="shared" si="9"/>
        <v>GoldLingbao Gold Co., Ltd.</v>
      </c>
    </row>
    <row r="177" spans="1:11">
      <c r="A177" s="192" t="s">
        <v>140</v>
      </c>
      <c r="B177" s="192" t="s">
        <v>716</v>
      </c>
      <c r="C177" s="192" t="s">
        <v>716</v>
      </c>
      <c r="D177" s="192" t="s">
        <v>717</v>
      </c>
      <c r="E177" s="192" t="s">
        <v>718</v>
      </c>
      <c r="F177" s="192" t="s">
        <v>149</v>
      </c>
      <c r="G177" s="192"/>
      <c r="H177" s="265" t="s">
        <v>719</v>
      </c>
      <c r="I177" s="173" t="s">
        <v>719</v>
      </c>
      <c r="J177" s="214" t="str">
        <f t="shared" si="8"/>
        <v>GoldL'Orfebre S.A.</v>
      </c>
      <c r="K177" s="214" t="str">
        <f t="shared" si="9"/>
        <v>GoldL'Orfebre S.A.</v>
      </c>
    </row>
    <row r="178" spans="1:11">
      <c r="A178" s="192" t="s">
        <v>140</v>
      </c>
      <c r="B178" s="192" t="s">
        <v>720</v>
      </c>
      <c r="C178" s="192" t="s">
        <v>720</v>
      </c>
      <c r="D178" s="192" t="s">
        <v>473</v>
      </c>
      <c r="E178" s="192" t="s">
        <v>721</v>
      </c>
      <c r="F178" s="192" t="s">
        <v>149</v>
      </c>
      <c r="G178" s="192"/>
      <c r="H178" s="265" t="s">
        <v>722</v>
      </c>
      <c r="I178" s="173" t="s">
        <v>723</v>
      </c>
      <c r="J178" s="214" t="str">
        <f t="shared" si="8"/>
        <v>GoldLS MnM Inc.</v>
      </c>
      <c r="K178" s="214" t="str">
        <f t="shared" si="9"/>
        <v>GoldLS MnM Inc.</v>
      </c>
    </row>
    <row r="179" spans="1:11">
      <c r="A179" s="192" t="s">
        <v>140</v>
      </c>
      <c r="B179" s="192" t="s">
        <v>585</v>
      </c>
      <c r="C179" s="192" t="s">
        <v>585</v>
      </c>
      <c r="D179" s="192" t="s">
        <v>473</v>
      </c>
      <c r="E179" s="192" t="s">
        <v>586</v>
      </c>
      <c r="F179" s="192" t="s">
        <v>149</v>
      </c>
      <c r="G179" s="192"/>
      <c r="H179" s="265" t="s">
        <v>587</v>
      </c>
      <c r="I179" s="173" t="s">
        <v>588</v>
      </c>
      <c r="J179" s="214" t="str">
        <f t="shared" si="8"/>
        <v>GoldLT Metal Ltd.</v>
      </c>
      <c r="K179" s="214" t="str">
        <f t="shared" si="9"/>
        <v>GoldLT Metal Ltd.</v>
      </c>
    </row>
    <row r="180" spans="1:11">
      <c r="A180" s="192" t="s">
        <v>140</v>
      </c>
      <c r="B180" s="192" t="s">
        <v>724</v>
      </c>
      <c r="C180" s="192" t="s">
        <v>724</v>
      </c>
      <c r="D180" s="192" t="s">
        <v>147</v>
      </c>
      <c r="E180" s="192" t="s">
        <v>725</v>
      </c>
      <c r="F180" s="192" t="s">
        <v>149</v>
      </c>
      <c r="G180" s="192"/>
      <c r="H180" s="265" t="s">
        <v>726</v>
      </c>
      <c r="I180" s="173" t="s">
        <v>447</v>
      </c>
      <c r="J180" s="214" t="str">
        <f t="shared" si="8"/>
        <v>GoldLuoyang Zijin Yinhui Gold Refinery Co., Ltd.</v>
      </c>
      <c r="K180" s="214" t="str">
        <f t="shared" si="9"/>
        <v>GoldLuoyang Zijin Yinhui Gold Refinery Co., Ltd.</v>
      </c>
    </row>
    <row r="181" spans="1:11">
      <c r="A181" s="192" t="s">
        <v>140</v>
      </c>
      <c r="B181" s="192" t="s">
        <v>727</v>
      </c>
      <c r="C181" s="192" t="s">
        <v>724</v>
      </c>
      <c r="D181" s="192" t="s">
        <v>147</v>
      </c>
      <c r="E181" s="192" t="s">
        <v>725</v>
      </c>
      <c r="F181" s="192" t="s">
        <v>149</v>
      </c>
      <c r="G181" s="192"/>
      <c r="H181" s="265" t="s">
        <v>726</v>
      </c>
      <c r="I181" s="173" t="s">
        <v>447</v>
      </c>
      <c r="J181" s="214" t="str">
        <f t="shared" si="8"/>
        <v>GoldLuoyang Zijin Yinhui Gold Smelting</v>
      </c>
      <c r="K181" s="214" t="str">
        <f t="shared" si="9"/>
        <v>GoldLuoyang Zijin Yinhui Gold Smelting</v>
      </c>
    </row>
    <row r="182" spans="1:11">
      <c r="A182" s="192" t="s">
        <v>140</v>
      </c>
      <c r="B182" s="192" t="s">
        <v>728</v>
      </c>
      <c r="C182" s="192" t="s">
        <v>724</v>
      </c>
      <c r="D182" s="192" t="s">
        <v>147</v>
      </c>
      <c r="E182" s="192" t="s">
        <v>725</v>
      </c>
      <c r="F182" s="192" t="s">
        <v>149</v>
      </c>
      <c r="G182" s="192"/>
      <c r="H182" s="265" t="s">
        <v>726</v>
      </c>
      <c r="I182" s="173" t="s">
        <v>447</v>
      </c>
      <c r="J182" s="214" t="str">
        <f t="shared" si="8"/>
        <v>GoldLuoyang Zijin Yinhui Metal Smelt Co Ltd</v>
      </c>
      <c r="K182" s="214" t="str">
        <f t="shared" si="9"/>
        <v>GoldLuoyang Zijin Yinhui Metal Smelt Co Ltd</v>
      </c>
    </row>
    <row r="183" spans="1:11">
      <c r="A183" s="192" t="s">
        <v>140</v>
      </c>
      <c r="B183" s="192" t="s">
        <v>729</v>
      </c>
      <c r="C183" s="192" t="s">
        <v>729</v>
      </c>
      <c r="D183" s="192" t="s">
        <v>162</v>
      </c>
      <c r="E183" s="192" t="s">
        <v>730</v>
      </c>
      <c r="F183" s="192" t="s">
        <v>149</v>
      </c>
      <c r="G183" s="192"/>
      <c r="H183" s="265" t="s">
        <v>731</v>
      </c>
      <c r="I183" s="173" t="s">
        <v>165</v>
      </c>
      <c r="J183" s="214" t="str">
        <f t="shared" si="8"/>
        <v>GoldMarsam Metals</v>
      </c>
      <c r="K183" s="214" t="str">
        <f t="shared" si="9"/>
        <v>GoldMarsam Metals</v>
      </c>
    </row>
    <row r="184" spans="1:11">
      <c r="A184" s="192" t="s">
        <v>140</v>
      </c>
      <c r="B184" s="192" t="s">
        <v>732</v>
      </c>
      <c r="C184" s="192" t="s">
        <v>732</v>
      </c>
      <c r="D184" s="192" t="s">
        <v>249</v>
      </c>
      <c r="E184" s="192" t="s">
        <v>733</v>
      </c>
      <c r="F184" s="192" t="s">
        <v>149</v>
      </c>
      <c r="G184" s="192"/>
      <c r="H184" s="265" t="s">
        <v>734</v>
      </c>
      <c r="I184" s="173" t="s">
        <v>735</v>
      </c>
      <c r="J184" s="214" t="str">
        <f t="shared" si="8"/>
        <v>GoldMaterion</v>
      </c>
      <c r="K184" s="214" t="str">
        <f t="shared" si="9"/>
        <v>GoldMaterion</v>
      </c>
    </row>
    <row r="185" spans="1:11">
      <c r="A185" s="192" t="s">
        <v>140</v>
      </c>
      <c r="B185" s="192" t="s">
        <v>736</v>
      </c>
      <c r="C185" s="192" t="s">
        <v>736</v>
      </c>
      <c r="D185" s="192" t="s">
        <v>276</v>
      </c>
      <c r="E185" s="192" t="s">
        <v>737</v>
      </c>
      <c r="F185" s="192" t="s">
        <v>149</v>
      </c>
      <c r="G185" s="192"/>
      <c r="H185" s="265" t="s">
        <v>738</v>
      </c>
      <c r="I185" s="173" t="s">
        <v>279</v>
      </c>
      <c r="J185" s="214" t="str">
        <f t="shared" si="8"/>
        <v>GoldMatsuda Sangyo Co., Ltd.</v>
      </c>
      <c r="K185" s="214" t="str">
        <f t="shared" si="9"/>
        <v>GoldMatsuda Sangyo Co., Ltd.</v>
      </c>
    </row>
    <row r="186" spans="1:11">
      <c r="A186" s="192" t="s">
        <v>140</v>
      </c>
      <c r="B186" s="192" t="s">
        <v>739</v>
      </c>
      <c r="C186" s="192" t="s">
        <v>739</v>
      </c>
      <c r="D186" s="192" t="s">
        <v>351</v>
      </c>
      <c r="E186" s="192" t="s">
        <v>740</v>
      </c>
      <c r="F186" s="192" t="s">
        <v>149</v>
      </c>
      <c r="G186" s="192"/>
      <c r="H186" s="265" t="s">
        <v>741</v>
      </c>
      <c r="I186" s="173" t="s">
        <v>354</v>
      </c>
      <c r="J186" s="214" t="str">
        <f t="shared" si="8"/>
        <v>GoldMD Overseas</v>
      </c>
      <c r="K186" s="214" t="str">
        <f t="shared" si="9"/>
        <v>GoldMD Overseas</v>
      </c>
    </row>
    <row r="187" spans="1:11">
      <c r="A187" s="192" t="s">
        <v>140</v>
      </c>
      <c r="B187" s="192" t="s">
        <v>742</v>
      </c>
      <c r="C187" s="192" t="s">
        <v>743</v>
      </c>
      <c r="D187" s="192" t="s">
        <v>276</v>
      </c>
      <c r="E187" s="192" t="s">
        <v>744</v>
      </c>
      <c r="F187" s="192" t="s">
        <v>149</v>
      </c>
      <c r="G187" s="192"/>
      <c r="H187" s="265" t="s">
        <v>658</v>
      </c>
      <c r="I187" s="173" t="s">
        <v>279</v>
      </c>
      <c r="J187" s="214" t="str">
        <f t="shared" si="8"/>
        <v>GoldMEM(Sumitomo Group)</v>
      </c>
      <c r="K187" s="214" t="str">
        <f t="shared" si="9"/>
        <v>GoldMEM(Sumitomo Group)</v>
      </c>
    </row>
    <row r="188" spans="1:11">
      <c r="A188" s="192" t="s">
        <v>140</v>
      </c>
      <c r="B188" s="192" t="s">
        <v>745</v>
      </c>
      <c r="C188" s="192" t="s">
        <v>745</v>
      </c>
      <c r="D188" s="192" t="s">
        <v>362</v>
      </c>
      <c r="E188" s="192" t="s">
        <v>746</v>
      </c>
      <c r="F188" s="192" t="s">
        <v>149</v>
      </c>
      <c r="G188" s="192"/>
      <c r="H188" s="265" t="s">
        <v>747</v>
      </c>
      <c r="I188" s="173" t="s">
        <v>365</v>
      </c>
      <c r="J188" s="214" t="str">
        <f t="shared" si="8"/>
        <v>GoldMetal Concentrators SA (Pty) Ltd.</v>
      </c>
      <c r="K188" s="214" t="str">
        <f t="shared" si="9"/>
        <v>GoldMetal Concentrators SA (Pty) Ltd.</v>
      </c>
    </row>
    <row r="189" spans="1:11">
      <c r="A189" s="192" t="s">
        <v>140</v>
      </c>
      <c r="B189" s="192" t="s">
        <v>748</v>
      </c>
      <c r="C189" s="192" t="s">
        <v>749</v>
      </c>
      <c r="D189" s="192" t="s">
        <v>407</v>
      </c>
      <c r="E189" s="192" t="s">
        <v>750</v>
      </c>
      <c r="F189" s="192" t="s">
        <v>149</v>
      </c>
      <c r="G189" s="192"/>
      <c r="H189" s="265" t="s">
        <v>751</v>
      </c>
      <c r="I189" s="173" t="s">
        <v>752</v>
      </c>
      <c r="J189" s="214" t="str">
        <f t="shared" si="8"/>
        <v>GoldMetal?rgica Met-Mex Pe?oles, S.A. de C.V</v>
      </c>
      <c r="K189" s="214" t="str">
        <f t="shared" si="9"/>
        <v>GoldMetal?rgica Met-Mex Pe?oles, S.A. de C.V</v>
      </c>
    </row>
    <row r="190" spans="1:11">
      <c r="A190" s="192" t="s">
        <v>140</v>
      </c>
      <c r="B190" s="192" t="s">
        <v>753</v>
      </c>
      <c r="C190" s="192" t="s">
        <v>753</v>
      </c>
      <c r="D190" s="192" t="s">
        <v>249</v>
      </c>
      <c r="E190" s="192" t="s">
        <v>754</v>
      </c>
      <c r="F190" s="192" t="s">
        <v>149</v>
      </c>
      <c r="G190" s="192"/>
      <c r="H190" s="265" t="s">
        <v>755</v>
      </c>
      <c r="I190" s="173" t="s">
        <v>756</v>
      </c>
      <c r="J190" s="214" t="str">
        <f t="shared" si="8"/>
        <v>GoldMetallix Refining Inc.</v>
      </c>
      <c r="K190" s="214" t="str">
        <f t="shared" si="9"/>
        <v>GoldMetallix Refining Inc.</v>
      </c>
    </row>
    <row r="191" spans="1:11">
      <c r="A191" s="192" t="s">
        <v>140</v>
      </c>
      <c r="B191" s="192" t="s">
        <v>757</v>
      </c>
      <c r="C191" s="192" t="s">
        <v>758</v>
      </c>
      <c r="D191" s="192" t="s">
        <v>203</v>
      </c>
      <c r="E191" s="192" t="s">
        <v>759</v>
      </c>
      <c r="F191" s="192" t="s">
        <v>149</v>
      </c>
      <c r="G191" s="192"/>
      <c r="H191" s="265" t="s">
        <v>760</v>
      </c>
      <c r="I191" s="173" t="s">
        <v>206</v>
      </c>
      <c r="J191" s="214" t="str">
        <f t="shared" si="8"/>
        <v>GoldMetallurgie Hoboken Overpelt</v>
      </c>
      <c r="K191" s="214" t="str">
        <f t="shared" si="9"/>
        <v>GoldMetallurgie Hoboken Overpelt</v>
      </c>
    </row>
    <row r="192" spans="1:11">
      <c r="A192" s="192" t="s">
        <v>140</v>
      </c>
      <c r="B192" s="192" t="s">
        <v>761</v>
      </c>
      <c r="C192" s="192" t="s">
        <v>762</v>
      </c>
      <c r="D192" s="192" t="s">
        <v>327</v>
      </c>
      <c r="E192" s="192" t="s">
        <v>763</v>
      </c>
      <c r="F192" s="192" t="s">
        <v>149</v>
      </c>
      <c r="G192" s="192"/>
      <c r="H192" s="265" t="s">
        <v>764</v>
      </c>
      <c r="I192" s="173" t="s">
        <v>765</v>
      </c>
      <c r="J192" s="214" t="str">
        <f t="shared" si="8"/>
        <v>GoldMetalor Switzerland</v>
      </c>
      <c r="K192" s="214" t="str">
        <f t="shared" si="9"/>
        <v>GoldMetalor Switzerland</v>
      </c>
    </row>
    <row r="193" spans="1:11">
      <c r="A193" s="192" t="s">
        <v>140</v>
      </c>
      <c r="B193" s="192" t="s">
        <v>766</v>
      </c>
      <c r="C193" s="192" t="s">
        <v>766</v>
      </c>
      <c r="D193" s="192" t="s">
        <v>147</v>
      </c>
      <c r="E193" s="192" t="s">
        <v>767</v>
      </c>
      <c r="F193" s="192" t="s">
        <v>149</v>
      </c>
      <c r="G193" s="192"/>
      <c r="H193" s="265" t="s">
        <v>768</v>
      </c>
      <c r="I193" s="173" t="s">
        <v>602</v>
      </c>
      <c r="J193" s="214" t="str">
        <f t="shared" si="8"/>
        <v>GoldMetalor Technologies (Hong Kong) Ltd.</v>
      </c>
      <c r="K193" s="214" t="str">
        <f t="shared" si="9"/>
        <v>GoldMetalor Technologies (Hong Kong) Ltd.</v>
      </c>
    </row>
    <row r="194" spans="1:11">
      <c r="A194" s="192" t="s">
        <v>140</v>
      </c>
      <c r="B194" s="192" t="s">
        <v>769</v>
      </c>
      <c r="C194" s="192" t="s">
        <v>769</v>
      </c>
      <c r="D194" s="192" t="s">
        <v>770</v>
      </c>
      <c r="E194" s="192" t="s">
        <v>771</v>
      </c>
      <c r="F194" s="192" t="s">
        <v>149</v>
      </c>
      <c r="G194" s="192"/>
      <c r="H194" s="265" t="s">
        <v>772</v>
      </c>
      <c r="I194" s="173" t="s">
        <v>773</v>
      </c>
      <c r="J194" s="214" t="str">
        <f t="shared" si="8"/>
        <v>GoldMetalor Technologies (Singapore) Pte., Ltd.</v>
      </c>
      <c r="K194" s="214" t="str">
        <f t="shared" si="9"/>
        <v>GoldMetalor Technologies (Singapore) Pte., Ltd.</v>
      </c>
    </row>
    <row r="195" spans="1:11">
      <c r="A195" s="192" t="s">
        <v>140</v>
      </c>
      <c r="B195" s="192" t="s">
        <v>774</v>
      </c>
      <c r="C195" s="192" t="s">
        <v>774</v>
      </c>
      <c r="D195" s="192" t="s">
        <v>147</v>
      </c>
      <c r="E195" s="192" t="s">
        <v>775</v>
      </c>
      <c r="F195" s="192" t="s">
        <v>149</v>
      </c>
      <c r="G195" s="192"/>
      <c r="H195" s="265" t="s">
        <v>776</v>
      </c>
      <c r="I195" s="173" t="s">
        <v>480</v>
      </c>
      <c r="J195" s="214" t="str">
        <f t="shared" si="8"/>
        <v>GoldMetalor Technologies (Suzhou) Ltd.</v>
      </c>
      <c r="K195" s="214" t="str">
        <f t="shared" si="9"/>
        <v>GoldMetalor Technologies (Suzhou) Ltd.</v>
      </c>
    </row>
    <row r="196" spans="1:11">
      <c r="A196" s="192" t="s">
        <v>140</v>
      </c>
      <c r="B196" s="192" t="s">
        <v>762</v>
      </c>
      <c r="C196" s="192" t="s">
        <v>762</v>
      </c>
      <c r="D196" s="192" t="s">
        <v>327</v>
      </c>
      <c r="E196" s="192" t="s">
        <v>763</v>
      </c>
      <c r="F196" s="192" t="s">
        <v>149</v>
      </c>
      <c r="G196" s="192"/>
      <c r="H196" s="265" t="s">
        <v>764</v>
      </c>
      <c r="I196" s="173" t="s">
        <v>765</v>
      </c>
      <c r="J196" s="214" t="str">
        <f t="shared" ref="J196:J259" si="10">A196&amp;B196</f>
        <v>GoldMetalor Technologies S.A.</v>
      </c>
      <c r="K196" s="214" t="str">
        <f t="shared" ref="K196:K259" si="11">A196&amp;B196</f>
        <v>GoldMetalor Technologies S.A.</v>
      </c>
    </row>
    <row r="197" spans="1:11">
      <c r="A197" s="192" t="s">
        <v>140</v>
      </c>
      <c r="B197" s="192" t="s">
        <v>777</v>
      </c>
      <c r="C197" s="192" t="s">
        <v>777</v>
      </c>
      <c r="D197" s="192" t="s">
        <v>249</v>
      </c>
      <c r="E197" s="192" t="s">
        <v>778</v>
      </c>
      <c r="F197" s="192" t="s">
        <v>149</v>
      </c>
      <c r="G197" s="192"/>
      <c r="H197" s="265" t="s">
        <v>779</v>
      </c>
      <c r="I197" s="173" t="s">
        <v>780</v>
      </c>
      <c r="J197" s="214" t="str">
        <f t="shared" si="10"/>
        <v>GoldMetalor USA Refining Corporation</v>
      </c>
      <c r="K197" s="214" t="str">
        <f t="shared" si="11"/>
        <v>GoldMetalor USA Refining Corporation</v>
      </c>
    </row>
    <row r="198" spans="1:11">
      <c r="A198" s="192" t="s">
        <v>140</v>
      </c>
      <c r="B198" s="192" t="s">
        <v>749</v>
      </c>
      <c r="C198" s="192" t="s">
        <v>749</v>
      </c>
      <c r="D198" s="192" t="s">
        <v>407</v>
      </c>
      <c r="E198" s="192" t="s">
        <v>750</v>
      </c>
      <c r="F198" s="192" t="s">
        <v>149</v>
      </c>
      <c r="G198" s="192"/>
      <c r="H198" s="265" t="s">
        <v>751</v>
      </c>
      <c r="I198" s="173" t="s">
        <v>752</v>
      </c>
      <c r="J198" s="214" t="str">
        <f t="shared" si="10"/>
        <v>GoldMetalurgica Met-Mex Penoles S.A. De C.V.</v>
      </c>
      <c r="K198" s="214" t="str">
        <f t="shared" si="11"/>
        <v>GoldMetalurgica Met-Mex Penoles S.A. De C.V.</v>
      </c>
    </row>
    <row r="199" spans="1:11">
      <c r="A199" s="192" t="s">
        <v>140</v>
      </c>
      <c r="B199" s="192" t="s">
        <v>781</v>
      </c>
      <c r="C199" s="192" t="s">
        <v>749</v>
      </c>
      <c r="D199" s="192" t="s">
        <v>407</v>
      </c>
      <c r="E199" s="192" t="s">
        <v>750</v>
      </c>
      <c r="F199" s="192" t="s">
        <v>149</v>
      </c>
      <c r="G199" s="192"/>
      <c r="H199" s="265" t="s">
        <v>751</v>
      </c>
      <c r="I199" s="173" t="s">
        <v>752</v>
      </c>
      <c r="J199" s="214" t="str">
        <f t="shared" si="10"/>
        <v>GoldMetalúrgica Met-Mex Peñoles S.A. De C.V.</v>
      </c>
      <c r="K199" s="214" t="str">
        <f t="shared" si="11"/>
        <v>GoldMetalúrgica Met-Mex Peñoles S.A. De C.V.</v>
      </c>
    </row>
    <row r="200" spans="1:11">
      <c r="A200" s="192" t="s">
        <v>140</v>
      </c>
      <c r="B200" s="192" t="s">
        <v>782</v>
      </c>
      <c r="C200" s="192" t="s">
        <v>749</v>
      </c>
      <c r="D200" s="192" t="s">
        <v>407</v>
      </c>
      <c r="E200" s="192" t="s">
        <v>750</v>
      </c>
      <c r="F200" s="192" t="s">
        <v>149</v>
      </c>
      <c r="G200" s="192"/>
      <c r="H200" s="265" t="s">
        <v>751</v>
      </c>
      <c r="I200" s="173" t="s">
        <v>752</v>
      </c>
      <c r="J200" s="214" t="str">
        <f t="shared" si="10"/>
        <v>GoldMet-Mex Pe?oles, S.A.</v>
      </c>
      <c r="K200" s="214" t="str">
        <f t="shared" si="11"/>
        <v>GoldMet-Mex Pe?oles, S.A.</v>
      </c>
    </row>
    <row r="201" spans="1:11">
      <c r="A201" s="192" t="s">
        <v>140</v>
      </c>
      <c r="B201" s="192" t="s">
        <v>783</v>
      </c>
      <c r="C201" s="192" t="s">
        <v>749</v>
      </c>
      <c r="D201" s="192" t="s">
        <v>407</v>
      </c>
      <c r="E201" s="192" t="s">
        <v>750</v>
      </c>
      <c r="F201" s="192" t="s">
        <v>149</v>
      </c>
      <c r="G201" s="192"/>
      <c r="H201" s="265" t="s">
        <v>751</v>
      </c>
      <c r="I201" s="173" t="s">
        <v>752</v>
      </c>
      <c r="J201" s="214" t="str">
        <f t="shared" si="10"/>
        <v>GoldMet-Mex Penoles, S.A.</v>
      </c>
      <c r="K201" s="214" t="str">
        <f t="shared" si="11"/>
        <v>GoldMet-Mex Penoles, S.A.</v>
      </c>
    </row>
    <row r="202" spans="1:11">
      <c r="A202" s="192" t="s">
        <v>140</v>
      </c>
      <c r="B202" s="192" t="s">
        <v>784</v>
      </c>
      <c r="C202" s="192" t="s">
        <v>784</v>
      </c>
      <c r="D202" s="192" t="s">
        <v>167</v>
      </c>
      <c r="E202" s="192" t="s">
        <v>785</v>
      </c>
      <c r="F202" s="192" t="s">
        <v>149</v>
      </c>
      <c r="G202" s="192"/>
      <c r="H202" s="265" t="s">
        <v>786</v>
      </c>
      <c r="I202" s="173" t="s">
        <v>432</v>
      </c>
      <c r="J202" s="214" t="str">
        <f t="shared" si="10"/>
        <v>GoldMinera Titan del Peru SRL (MTP) - Belen Plant</v>
      </c>
      <c r="K202" s="214" t="str">
        <f t="shared" si="11"/>
        <v>GoldMinera Titan del Peru SRL (MTP) - Belen Plant</v>
      </c>
    </row>
    <row r="203" spans="1:11">
      <c r="A203" s="192" t="s">
        <v>140</v>
      </c>
      <c r="B203" s="192" t="s">
        <v>787</v>
      </c>
      <c r="C203" s="192" t="s">
        <v>784</v>
      </c>
      <c r="D203" s="192" t="s">
        <v>167</v>
      </c>
      <c r="E203" s="192" t="s">
        <v>785</v>
      </c>
      <c r="F203" s="192" t="s">
        <v>149</v>
      </c>
      <c r="G203" s="192"/>
      <c r="H203" s="265" t="s">
        <v>786</v>
      </c>
      <c r="I203" s="173" t="s">
        <v>432</v>
      </c>
      <c r="J203" s="214" t="str">
        <f t="shared" si="10"/>
        <v>GoldMinera Titán del Perú SRL (MTP) - Belen Plant</v>
      </c>
      <c r="K203" s="214" t="str">
        <f t="shared" si="11"/>
        <v>GoldMinera Titán del Perú SRL (MTP) - Belen Plant</v>
      </c>
    </row>
    <row r="204" spans="1:11">
      <c r="A204" s="192" t="s">
        <v>140</v>
      </c>
      <c r="B204" s="192" t="s">
        <v>788</v>
      </c>
      <c r="C204" s="192" t="s">
        <v>788</v>
      </c>
      <c r="D204" s="192" t="s">
        <v>276</v>
      </c>
      <c r="E204" s="192" t="s">
        <v>789</v>
      </c>
      <c r="F204" s="192" t="s">
        <v>149</v>
      </c>
      <c r="G204" s="192"/>
      <c r="H204" s="265" t="s">
        <v>279</v>
      </c>
      <c r="I204" s="173" t="s">
        <v>279</v>
      </c>
      <c r="J204" s="214" t="str">
        <f t="shared" si="10"/>
        <v>GoldMitsubishi Materials Corporation</v>
      </c>
      <c r="K204" s="214" t="str">
        <f t="shared" si="11"/>
        <v>GoldMitsubishi Materials Corporation</v>
      </c>
    </row>
    <row r="205" spans="1:11">
      <c r="A205" s="192" t="s">
        <v>140</v>
      </c>
      <c r="B205" s="192" t="s">
        <v>790</v>
      </c>
      <c r="C205" s="192" t="s">
        <v>791</v>
      </c>
      <c r="D205" s="192" t="s">
        <v>276</v>
      </c>
      <c r="E205" s="192" t="s">
        <v>792</v>
      </c>
      <c r="F205" s="192" t="s">
        <v>149</v>
      </c>
      <c r="G205" s="192"/>
      <c r="H205" s="265" t="s">
        <v>793</v>
      </c>
      <c r="I205" s="173" t="s">
        <v>794</v>
      </c>
      <c r="J205" s="214" t="str">
        <f t="shared" si="10"/>
        <v>GoldMitsui Kinzoku Co., Ltd.</v>
      </c>
      <c r="K205" s="214" t="str">
        <f t="shared" si="11"/>
        <v>GoldMitsui Kinzoku Co., Ltd.</v>
      </c>
    </row>
    <row r="206" spans="1:11">
      <c r="A206" s="192" t="s">
        <v>140</v>
      </c>
      <c r="B206" s="192" t="s">
        <v>791</v>
      </c>
      <c r="C206" s="192" t="s">
        <v>791</v>
      </c>
      <c r="D206" s="192" t="s">
        <v>276</v>
      </c>
      <c r="E206" s="192" t="s">
        <v>792</v>
      </c>
      <c r="F206" s="192" t="s">
        <v>149</v>
      </c>
      <c r="G206" s="192"/>
      <c r="H206" s="265" t="s">
        <v>793</v>
      </c>
      <c r="I206" s="173" t="s">
        <v>794</v>
      </c>
      <c r="J206" s="214" t="str">
        <f t="shared" si="10"/>
        <v>GoldMitsui Mining and Smelting Co., Ltd.</v>
      </c>
      <c r="K206" s="214" t="str">
        <f t="shared" si="11"/>
        <v>GoldMitsui Mining and Smelting Co., Ltd.</v>
      </c>
    </row>
    <row r="207" spans="1:11">
      <c r="A207" s="192" t="s">
        <v>140</v>
      </c>
      <c r="B207" s="192" t="s">
        <v>795</v>
      </c>
      <c r="C207" s="192" t="s">
        <v>795</v>
      </c>
      <c r="D207" s="192" t="s">
        <v>327</v>
      </c>
      <c r="E207" s="192" t="s">
        <v>796</v>
      </c>
      <c r="F207" s="192" t="s">
        <v>149</v>
      </c>
      <c r="G207" s="192"/>
      <c r="H207" s="265" t="s">
        <v>797</v>
      </c>
      <c r="I207" s="173" t="s">
        <v>798</v>
      </c>
      <c r="J207" s="214" t="str">
        <f t="shared" si="10"/>
        <v>GoldMKS PAMP SA</v>
      </c>
      <c r="K207" s="214" t="str">
        <f t="shared" si="11"/>
        <v>GoldMKS PAMP SA</v>
      </c>
    </row>
    <row r="208" spans="1:11">
      <c r="A208" s="192" t="s">
        <v>140</v>
      </c>
      <c r="B208" s="192" t="s">
        <v>799</v>
      </c>
      <c r="C208" s="192" t="s">
        <v>799</v>
      </c>
      <c r="D208" s="192" t="s">
        <v>351</v>
      </c>
      <c r="E208" s="192" t="s">
        <v>800</v>
      </c>
      <c r="F208" s="192" t="s">
        <v>149</v>
      </c>
      <c r="G208" s="192"/>
      <c r="H208" s="265" t="s">
        <v>801</v>
      </c>
      <c r="I208" s="173" t="s">
        <v>802</v>
      </c>
      <c r="J208" s="214" t="str">
        <f t="shared" si="10"/>
        <v>GoldMMTC-PAMP India Pvt., Ltd.</v>
      </c>
      <c r="K208" s="214" t="str">
        <f t="shared" si="11"/>
        <v>GoldMMTC-PAMP India Pvt., Ltd.</v>
      </c>
    </row>
    <row r="209" spans="1:11">
      <c r="A209" s="192" t="s">
        <v>140</v>
      </c>
      <c r="B209" s="192" t="s">
        <v>803</v>
      </c>
      <c r="C209" s="192" t="s">
        <v>803</v>
      </c>
      <c r="D209" s="192" t="s">
        <v>804</v>
      </c>
      <c r="E209" s="192" t="s">
        <v>805</v>
      </c>
      <c r="F209" s="192" t="s">
        <v>149</v>
      </c>
      <c r="G209" s="192"/>
      <c r="H209" s="265" t="s">
        <v>806</v>
      </c>
      <c r="I209" s="173" t="s">
        <v>807</v>
      </c>
      <c r="J209" s="214" t="str">
        <f t="shared" si="10"/>
        <v>GoldModeltech Sdn Bhd</v>
      </c>
      <c r="K209" s="214" t="str">
        <f t="shared" si="11"/>
        <v>GoldModeltech Sdn Bhd</v>
      </c>
    </row>
    <row r="210" spans="1:11">
      <c r="A210" s="192" t="s">
        <v>140</v>
      </c>
      <c r="B210" s="192" t="s">
        <v>808</v>
      </c>
      <c r="C210" s="192" t="s">
        <v>808</v>
      </c>
      <c r="D210" s="192" t="s">
        <v>809</v>
      </c>
      <c r="E210" s="192" t="s">
        <v>810</v>
      </c>
      <c r="F210" s="192" t="s">
        <v>149</v>
      </c>
      <c r="G210" s="192"/>
      <c r="H210" s="265" t="s">
        <v>811</v>
      </c>
      <c r="I210" s="173" t="s">
        <v>812</v>
      </c>
      <c r="J210" s="214" t="str">
        <f t="shared" si="10"/>
        <v>GoldMorris and Watson</v>
      </c>
      <c r="K210" s="214" t="str">
        <f t="shared" si="11"/>
        <v>GoldMorris and Watson</v>
      </c>
    </row>
    <row r="211" spans="1:11">
      <c r="A211" s="192" t="s">
        <v>140</v>
      </c>
      <c r="B211" s="192" t="s">
        <v>523</v>
      </c>
      <c r="C211" s="192" t="s">
        <v>523</v>
      </c>
      <c r="D211" s="192" t="s">
        <v>497</v>
      </c>
      <c r="E211" s="192" t="s">
        <v>524</v>
      </c>
      <c r="F211" s="192" t="s">
        <v>149</v>
      </c>
      <c r="G211" s="192"/>
      <c r="H211" s="265" t="s">
        <v>525</v>
      </c>
      <c r="I211" s="173" t="s">
        <v>526</v>
      </c>
      <c r="J211" s="214" t="str">
        <f t="shared" si="10"/>
        <v>GoldMoscow Special Alloys Processing Plant</v>
      </c>
      <c r="K211" s="214" t="str">
        <f t="shared" si="11"/>
        <v>GoldMoscow Special Alloys Processing Plant</v>
      </c>
    </row>
    <row r="212" spans="1:11">
      <c r="A212" s="192" t="s">
        <v>140</v>
      </c>
      <c r="B212" s="192" t="s">
        <v>813</v>
      </c>
      <c r="C212" s="192" t="s">
        <v>813</v>
      </c>
      <c r="D212" s="192" t="s">
        <v>631</v>
      </c>
      <c r="E212" s="192" t="s">
        <v>814</v>
      </c>
      <c r="F212" s="192" t="s">
        <v>149</v>
      </c>
      <c r="G212" s="192"/>
      <c r="H212" s="265" t="s">
        <v>815</v>
      </c>
      <c r="I212" s="173" t="s">
        <v>634</v>
      </c>
      <c r="J212" s="214" t="str">
        <f t="shared" si="10"/>
        <v>GoldNadir Metal Rafineri San. Ve Tic. A.S.</v>
      </c>
      <c r="K212" s="214" t="str">
        <f t="shared" si="11"/>
        <v>GoldNadir Metal Rafineri San. Ve Tic. A.S.</v>
      </c>
    </row>
    <row r="213" spans="1:11">
      <c r="A213" s="192" t="s">
        <v>140</v>
      </c>
      <c r="B213" s="192" t="s">
        <v>816</v>
      </c>
      <c r="C213" s="192" t="s">
        <v>813</v>
      </c>
      <c r="D213" s="192" t="s">
        <v>631</v>
      </c>
      <c r="E213" s="192" t="s">
        <v>814</v>
      </c>
      <c r="F213" s="192" t="s">
        <v>149</v>
      </c>
      <c r="G213" s="192"/>
      <c r="H213" s="265" t="s">
        <v>815</v>
      </c>
      <c r="I213" s="173" t="s">
        <v>634</v>
      </c>
      <c r="J213" s="214" t="str">
        <f t="shared" si="10"/>
        <v>GoldNadir Metal Rafineri San. Ve Tic. A.Ş.</v>
      </c>
      <c r="K213" s="214" t="str">
        <f t="shared" si="11"/>
        <v>GoldNadir Metal Rafineri San. Ve Tic. A.Ş.</v>
      </c>
    </row>
    <row r="214" spans="1:11">
      <c r="A214" s="192" t="s">
        <v>140</v>
      </c>
      <c r="B214" s="192" t="s">
        <v>817</v>
      </c>
      <c r="C214" s="192" t="s">
        <v>817</v>
      </c>
      <c r="D214" s="192" t="s">
        <v>276</v>
      </c>
      <c r="E214" s="192" t="s">
        <v>818</v>
      </c>
      <c r="F214" s="192" t="s">
        <v>149</v>
      </c>
      <c r="G214" s="192"/>
      <c r="H214" s="265" t="s">
        <v>819</v>
      </c>
      <c r="I214" s="173" t="s">
        <v>820</v>
      </c>
      <c r="J214" s="214" t="str">
        <f t="shared" si="10"/>
        <v>GoldNaoshima Smelter &amp; Refinery</v>
      </c>
      <c r="K214" s="214" t="str">
        <f t="shared" si="11"/>
        <v>GoldNaoshima Smelter &amp; Refinery</v>
      </c>
    </row>
    <row r="215" spans="1:11">
      <c r="A215" s="192" t="s">
        <v>140</v>
      </c>
      <c r="B215" s="192" t="s">
        <v>821</v>
      </c>
      <c r="C215" s="192" t="s">
        <v>821</v>
      </c>
      <c r="D215" s="192" t="s">
        <v>302</v>
      </c>
      <c r="E215" s="192" t="s">
        <v>822</v>
      </c>
      <c r="F215" s="192" t="s">
        <v>149</v>
      </c>
      <c r="G215" s="192"/>
      <c r="H215" s="265" t="s">
        <v>823</v>
      </c>
      <c r="I215" s="173" t="s">
        <v>824</v>
      </c>
      <c r="J215" s="214" t="str">
        <f t="shared" si="10"/>
        <v>GoldNavoi Mining and Metallurgical Combinat</v>
      </c>
      <c r="K215" s="214" t="str">
        <f t="shared" si="11"/>
        <v>GoldNavoi Mining and Metallurgical Combinat</v>
      </c>
    </row>
    <row r="216" spans="1:11">
      <c r="A216" s="192" t="s">
        <v>140</v>
      </c>
      <c r="B216" s="192" t="s">
        <v>825</v>
      </c>
      <c r="C216" s="192" t="s">
        <v>825</v>
      </c>
      <c r="D216" s="192" t="s">
        <v>473</v>
      </c>
      <c r="E216" s="192" t="s">
        <v>826</v>
      </c>
      <c r="F216" s="192" t="s">
        <v>149</v>
      </c>
      <c r="G216" s="192"/>
      <c r="H216" s="265" t="s">
        <v>827</v>
      </c>
      <c r="I216" s="173" t="s">
        <v>476</v>
      </c>
      <c r="J216" s="214" t="str">
        <f t="shared" si="10"/>
        <v>GoldNH Recytech Company</v>
      </c>
      <c r="K216" s="214" t="str">
        <f t="shared" si="11"/>
        <v>GoldNH Recytech Company</v>
      </c>
    </row>
    <row r="217" spans="1:11">
      <c r="A217" s="192" t="s">
        <v>140</v>
      </c>
      <c r="B217" s="192" t="s">
        <v>828</v>
      </c>
      <c r="C217" s="192" t="s">
        <v>828</v>
      </c>
      <c r="D217" s="192" t="s">
        <v>276</v>
      </c>
      <c r="E217" s="192" t="s">
        <v>829</v>
      </c>
      <c r="F217" s="192" t="s">
        <v>149</v>
      </c>
      <c r="G217" s="192"/>
      <c r="H217" s="265" t="s">
        <v>830</v>
      </c>
      <c r="I217" s="173" t="s">
        <v>831</v>
      </c>
      <c r="J217" s="214" t="str">
        <f t="shared" si="10"/>
        <v>GoldNihon Material Co., Ltd.</v>
      </c>
      <c r="K217" s="214" t="str">
        <f t="shared" si="11"/>
        <v>GoldNihon Material Co., Ltd.</v>
      </c>
    </row>
    <row r="218" spans="1:11">
      <c r="A218" s="192" t="s">
        <v>140</v>
      </c>
      <c r="B218" s="192" t="s">
        <v>832</v>
      </c>
      <c r="C218" s="192" t="s">
        <v>832</v>
      </c>
      <c r="D218" s="192" t="s">
        <v>249</v>
      </c>
      <c r="E218" s="192" t="s">
        <v>833</v>
      </c>
      <c r="F218" s="192" t="s">
        <v>149</v>
      </c>
      <c r="G218" s="192"/>
      <c r="H218" s="265" t="s">
        <v>834</v>
      </c>
      <c r="I218" s="173" t="s">
        <v>256</v>
      </c>
      <c r="J218" s="214" t="str">
        <f t="shared" si="10"/>
        <v>GoldNOBLE METAL SERVICES</v>
      </c>
      <c r="K218" s="214" t="str">
        <f t="shared" si="11"/>
        <v>GoldNOBLE METAL SERVICES</v>
      </c>
    </row>
    <row r="219" spans="1:11">
      <c r="A219" s="192" t="s">
        <v>140</v>
      </c>
      <c r="B219" s="192" t="s">
        <v>835</v>
      </c>
      <c r="C219" s="192" t="s">
        <v>828</v>
      </c>
      <c r="D219" s="192" t="s">
        <v>276</v>
      </c>
      <c r="E219" s="192" t="s">
        <v>829</v>
      </c>
      <c r="F219" s="192" t="s">
        <v>149</v>
      </c>
      <c r="G219" s="192"/>
      <c r="H219" s="265" t="s">
        <v>830</v>
      </c>
      <c r="I219" s="173" t="s">
        <v>831</v>
      </c>
      <c r="J219" s="214" t="str">
        <f t="shared" si="10"/>
        <v>GoldNohon Material Corporation</v>
      </c>
      <c r="K219" s="214" t="str">
        <f t="shared" si="11"/>
        <v>GoldNohon Material Corporation</v>
      </c>
    </row>
    <row r="220" spans="1:11">
      <c r="A220" s="192" t="s">
        <v>140</v>
      </c>
      <c r="B220" s="192" t="s">
        <v>836</v>
      </c>
      <c r="C220" s="192" t="s">
        <v>371</v>
      </c>
      <c r="D220" s="192" t="s">
        <v>263</v>
      </c>
      <c r="E220" s="192" t="s">
        <v>372</v>
      </c>
      <c r="F220" s="192" t="s">
        <v>149</v>
      </c>
      <c r="G220" s="192"/>
      <c r="H220" s="265" t="s">
        <v>373</v>
      </c>
      <c r="I220" s="173" t="s">
        <v>373</v>
      </c>
      <c r="J220" s="214" t="str">
        <f t="shared" si="10"/>
        <v>GoldNorddeutsche Affinererie AG</v>
      </c>
      <c r="K220" s="214" t="str">
        <f t="shared" si="11"/>
        <v>GoldNorddeutsche Affinererie AG</v>
      </c>
    </row>
    <row r="221" spans="1:11">
      <c r="A221" s="192" t="s">
        <v>140</v>
      </c>
      <c r="B221" s="192" t="s">
        <v>837</v>
      </c>
      <c r="C221" s="192" t="s">
        <v>837</v>
      </c>
      <c r="D221" s="192" t="s">
        <v>838</v>
      </c>
      <c r="E221" s="192" t="s">
        <v>839</v>
      </c>
      <c r="F221" s="192" t="s">
        <v>149</v>
      </c>
      <c r="G221" s="192"/>
      <c r="H221" s="265" t="s">
        <v>840</v>
      </c>
      <c r="I221" s="173" t="s">
        <v>841</v>
      </c>
      <c r="J221" s="214" t="str">
        <f t="shared" si="10"/>
        <v>GoldOegussa Oesterreichische Gold- und Silber-Scheideanstalt Gesm.b.H.</v>
      </c>
      <c r="K221" s="214" t="str">
        <f t="shared" si="11"/>
        <v>GoldOegussa Oesterreichische Gold- und Silber-Scheideanstalt Gesm.b.H.</v>
      </c>
    </row>
    <row r="222" spans="1:11">
      <c r="A222" s="192" t="s">
        <v>140</v>
      </c>
      <c r="B222" s="192" t="s">
        <v>842</v>
      </c>
      <c r="C222" s="192" t="s">
        <v>837</v>
      </c>
      <c r="D222" s="192" t="s">
        <v>838</v>
      </c>
      <c r="E222" s="192" t="s">
        <v>839</v>
      </c>
      <c r="F222" s="192" t="s">
        <v>149</v>
      </c>
      <c r="G222" s="192"/>
      <c r="H222" s="265" t="s">
        <v>840</v>
      </c>
      <c r="I222" s="173" t="s">
        <v>841</v>
      </c>
      <c r="J222" s="214" t="str">
        <f t="shared" si="10"/>
        <v>GoldOgussa Osterreichische Gold- und Silber-Scheideanstalt GmbH</v>
      </c>
      <c r="K222" s="214" t="str">
        <f t="shared" si="11"/>
        <v>GoldOgussa Osterreichische Gold- und Silber-Scheideanstalt GmbH</v>
      </c>
    </row>
    <row r="223" spans="1:11">
      <c r="A223" s="192" t="s">
        <v>140</v>
      </c>
      <c r="B223" s="192" t="s">
        <v>843</v>
      </c>
      <c r="C223" s="192" t="s">
        <v>837</v>
      </c>
      <c r="D223" s="192" t="s">
        <v>838</v>
      </c>
      <c r="E223" s="192" t="s">
        <v>839</v>
      </c>
      <c r="F223" s="192" t="s">
        <v>149</v>
      </c>
      <c r="G223" s="192"/>
      <c r="H223" s="265" t="s">
        <v>840</v>
      </c>
      <c r="I223" s="173" t="s">
        <v>841</v>
      </c>
      <c r="J223" s="214" t="str">
        <f t="shared" si="10"/>
        <v>GoldÖgussa Österreichische Gold- und Silber-Scheideanstalt GmbH</v>
      </c>
      <c r="K223" s="214" t="str">
        <f t="shared" si="11"/>
        <v>GoldÖgussa Österreichische Gold- und Silber-Scheideanstalt GmbH</v>
      </c>
    </row>
    <row r="224" spans="1:11">
      <c r="A224" s="192" t="s">
        <v>140</v>
      </c>
      <c r="B224" s="192" t="s">
        <v>844</v>
      </c>
      <c r="C224" s="192" t="s">
        <v>844</v>
      </c>
      <c r="D224" s="192" t="s">
        <v>276</v>
      </c>
      <c r="E224" s="192" t="s">
        <v>845</v>
      </c>
      <c r="F224" s="192" t="s">
        <v>149</v>
      </c>
      <c r="G224" s="192"/>
      <c r="H224" s="265" t="s">
        <v>846</v>
      </c>
      <c r="I224" s="173" t="s">
        <v>847</v>
      </c>
      <c r="J224" s="214" t="str">
        <f t="shared" si="10"/>
        <v>GoldOhura Precious Metal Industry Co., Ltd.</v>
      </c>
      <c r="K224" s="214" t="str">
        <f t="shared" si="11"/>
        <v>GoldOhura Precious Metal Industry Co., Ltd.</v>
      </c>
    </row>
    <row r="225" spans="1:11">
      <c r="A225" s="192" t="s">
        <v>140</v>
      </c>
      <c r="B225" s="192" t="s">
        <v>848</v>
      </c>
      <c r="C225" s="192" t="s">
        <v>848</v>
      </c>
      <c r="D225" s="192" t="s">
        <v>497</v>
      </c>
      <c r="E225" s="192" t="s">
        <v>849</v>
      </c>
      <c r="F225" s="192" t="s">
        <v>149</v>
      </c>
      <c r="G225" s="192"/>
      <c r="H225" s="265" t="s">
        <v>850</v>
      </c>
      <c r="I225" s="173" t="s">
        <v>851</v>
      </c>
      <c r="J225" s="214" t="str">
        <f t="shared" si="10"/>
        <v>GoldOJSC "The Gulidov Krasnoyarsk Non-Ferrous Metals Plant" (OJSC Krastsvetmet)</v>
      </c>
      <c r="K225" s="214" t="str">
        <f t="shared" si="11"/>
        <v>GoldOJSC "The Gulidov Krasnoyarsk Non-Ferrous Metals Plant" (OJSC Krastsvetmet)</v>
      </c>
    </row>
    <row r="226" spans="1:11">
      <c r="A226" s="192" t="s">
        <v>140</v>
      </c>
      <c r="B226" s="192" t="s">
        <v>852</v>
      </c>
      <c r="C226" s="192" t="s">
        <v>848</v>
      </c>
      <c r="D226" s="192" t="s">
        <v>497</v>
      </c>
      <c r="E226" s="192" t="s">
        <v>849</v>
      </c>
      <c r="F226" s="192" t="s">
        <v>149</v>
      </c>
      <c r="G226" s="192"/>
      <c r="H226" s="265" t="s">
        <v>850</v>
      </c>
      <c r="I226" s="173" t="s">
        <v>851</v>
      </c>
      <c r="J226" s="214" t="str">
        <f t="shared" si="10"/>
        <v>GoldOJSC Krastsvetmet</v>
      </c>
      <c r="K226" s="214" t="str">
        <f t="shared" si="11"/>
        <v>GoldOJSC Krastsvetmet</v>
      </c>
    </row>
    <row r="227" spans="1:11">
      <c r="A227" s="192" t="s">
        <v>140</v>
      </c>
      <c r="B227" s="192" t="s">
        <v>853</v>
      </c>
      <c r="C227" s="192" t="s">
        <v>534</v>
      </c>
      <c r="D227" s="192" t="s">
        <v>497</v>
      </c>
      <c r="E227" s="192" t="s">
        <v>535</v>
      </c>
      <c r="F227" s="192" t="s">
        <v>149</v>
      </c>
      <c r="G227" s="192"/>
      <c r="H227" s="265" t="s">
        <v>536</v>
      </c>
      <c r="I227" s="173" t="s">
        <v>537</v>
      </c>
      <c r="J227" s="214" t="str">
        <f t="shared" si="10"/>
        <v>GoldOJSC Novosibirsk Refinery</v>
      </c>
      <c r="K227" s="214" t="str">
        <f t="shared" si="11"/>
        <v>GoldOJSC Novosibirsk Refinery</v>
      </c>
    </row>
    <row r="228" spans="1:11">
      <c r="A228" s="192" t="s">
        <v>140</v>
      </c>
      <c r="B228" s="192" t="s">
        <v>854</v>
      </c>
      <c r="C228" s="192" t="s">
        <v>795</v>
      </c>
      <c r="D228" s="192" t="s">
        <v>327</v>
      </c>
      <c r="E228" s="192" t="s">
        <v>796</v>
      </c>
      <c r="F228" s="192" t="s">
        <v>149</v>
      </c>
      <c r="G228" s="192"/>
      <c r="H228" s="265" t="s">
        <v>797</v>
      </c>
      <c r="I228" s="173" t="s">
        <v>798</v>
      </c>
      <c r="J228" s="214" t="str">
        <f t="shared" si="10"/>
        <v>GoldPAMP S.A.</v>
      </c>
      <c r="K228" s="214" t="str">
        <f t="shared" si="11"/>
        <v>GoldPAMP S.A.</v>
      </c>
    </row>
    <row r="229" spans="1:11">
      <c r="A229" s="192" t="s">
        <v>140</v>
      </c>
      <c r="B229" s="192" t="s">
        <v>855</v>
      </c>
      <c r="C229" s="192" t="s">
        <v>656</v>
      </c>
      <c r="D229" s="192" t="s">
        <v>276</v>
      </c>
      <c r="E229" s="192" t="s">
        <v>657</v>
      </c>
      <c r="F229" s="192" t="s">
        <v>149</v>
      </c>
      <c r="G229" s="192"/>
      <c r="H229" s="265" t="s">
        <v>658</v>
      </c>
      <c r="I229" s="173" t="s">
        <v>279</v>
      </c>
      <c r="J229" s="214" t="str">
        <f t="shared" si="10"/>
        <v>GoldPan Pacific Copper Co Ltd.</v>
      </c>
      <c r="K229" s="214" t="str">
        <f t="shared" si="11"/>
        <v>GoldPan Pacific Copper Co Ltd.</v>
      </c>
    </row>
    <row r="230" spans="1:11">
      <c r="A230" s="192" t="s">
        <v>140</v>
      </c>
      <c r="B230" s="192" t="s">
        <v>856</v>
      </c>
      <c r="C230" s="192" t="s">
        <v>856</v>
      </c>
      <c r="D230" s="192" t="s">
        <v>249</v>
      </c>
      <c r="E230" s="192" t="s">
        <v>857</v>
      </c>
      <c r="F230" s="192" t="s">
        <v>149</v>
      </c>
      <c r="G230" s="192"/>
      <c r="H230" s="265" t="s">
        <v>255</v>
      </c>
      <c r="I230" s="173" t="s">
        <v>256</v>
      </c>
      <c r="J230" s="214" t="str">
        <f t="shared" si="10"/>
        <v>GoldPease &amp; Curren</v>
      </c>
      <c r="K230" s="214" t="str">
        <f t="shared" si="11"/>
        <v>GoldPease &amp; Curren</v>
      </c>
    </row>
    <row r="231" spans="1:11">
      <c r="A231" s="192" t="s">
        <v>140</v>
      </c>
      <c r="B231" s="192" t="s">
        <v>858</v>
      </c>
      <c r="C231" s="192" t="s">
        <v>858</v>
      </c>
      <c r="D231" s="192" t="s">
        <v>147</v>
      </c>
      <c r="E231" s="192" t="s">
        <v>859</v>
      </c>
      <c r="F231" s="192" t="s">
        <v>149</v>
      </c>
      <c r="G231" s="192"/>
      <c r="H231" s="265" t="s">
        <v>860</v>
      </c>
      <c r="I231" s="173" t="s">
        <v>452</v>
      </c>
      <c r="J231" s="214" t="str">
        <f t="shared" si="10"/>
        <v>GoldPenglai Penggang Gold Industry Co., Ltd.</v>
      </c>
      <c r="K231" s="214" t="str">
        <f t="shared" si="11"/>
        <v>GoldPenglai Penggang Gold Industry Co., Ltd.</v>
      </c>
    </row>
    <row r="232" spans="1:11">
      <c r="A232" s="192" t="s">
        <v>140</v>
      </c>
      <c r="B232" s="192" t="s">
        <v>861</v>
      </c>
      <c r="C232" s="192" t="s">
        <v>268</v>
      </c>
      <c r="D232" s="192" t="s">
        <v>244</v>
      </c>
      <c r="E232" s="192" t="s">
        <v>269</v>
      </c>
      <c r="F232" s="192" t="s">
        <v>149</v>
      </c>
      <c r="G232" s="192"/>
      <c r="H232" s="265" t="s">
        <v>270</v>
      </c>
      <c r="I232" s="173" t="s">
        <v>271</v>
      </c>
      <c r="J232" s="214" t="str">
        <f t="shared" si="10"/>
        <v>GoldPerth Mint</v>
      </c>
      <c r="K232" s="214" t="str">
        <f t="shared" si="11"/>
        <v>GoldPerth Mint</v>
      </c>
    </row>
    <row r="233" spans="1:11">
      <c r="A233" s="192" t="s">
        <v>140</v>
      </c>
      <c r="B233" s="192" t="s">
        <v>862</v>
      </c>
      <c r="C233" s="192" t="s">
        <v>268</v>
      </c>
      <c r="D233" s="192" t="s">
        <v>244</v>
      </c>
      <c r="E233" s="192" t="s">
        <v>269</v>
      </c>
      <c r="F233" s="192" t="s">
        <v>149</v>
      </c>
      <c r="G233" s="192"/>
      <c r="H233" s="265" t="s">
        <v>270</v>
      </c>
      <c r="I233" s="173" t="s">
        <v>271</v>
      </c>
      <c r="J233" s="214" t="str">
        <f t="shared" si="10"/>
        <v>GoldPerth Mint (ANZ)</v>
      </c>
      <c r="K233" s="214" t="str">
        <f t="shared" si="11"/>
        <v>GoldPerth Mint (ANZ)</v>
      </c>
    </row>
    <row r="234" spans="1:11">
      <c r="A234" s="192" t="s">
        <v>140</v>
      </c>
      <c r="B234" s="192" t="s">
        <v>863</v>
      </c>
      <c r="C234" s="192" t="s">
        <v>863</v>
      </c>
      <c r="D234" s="192" t="s">
        <v>864</v>
      </c>
      <c r="E234" s="192" t="s">
        <v>865</v>
      </c>
      <c r="F234" s="192" t="s">
        <v>149</v>
      </c>
      <c r="G234" s="192"/>
      <c r="H234" s="265" t="s">
        <v>866</v>
      </c>
      <c r="I234" s="173" t="s">
        <v>867</v>
      </c>
      <c r="J234" s="214" t="str">
        <f t="shared" si="10"/>
        <v>GoldPlanta Recuperadora de Metales SpA</v>
      </c>
      <c r="K234" s="214" t="str">
        <f t="shared" si="11"/>
        <v>GoldPlanta Recuperadora de Metales SpA</v>
      </c>
    </row>
    <row r="235" spans="1:11">
      <c r="A235" s="192" t="s">
        <v>140</v>
      </c>
      <c r="B235" s="192" t="s">
        <v>868</v>
      </c>
      <c r="C235" s="192" t="s">
        <v>868</v>
      </c>
      <c r="D235" s="192" t="s">
        <v>497</v>
      </c>
      <c r="E235" s="192" t="s">
        <v>869</v>
      </c>
      <c r="F235" s="192" t="s">
        <v>149</v>
      </c>
      <c r="G235" s="192"/>
      <c r="H235" s="265" t="s">
        <v>870</v>
      </c>
      <c r="I235" s="173" t="s">
        <v>871</v>
      </c>
      <c r="J235" s="214" t="str">
        <f t="shared" si="10"/>
        <v>GoldPrioksky Plant of Non-Ferrous Metals</v>
      </c>
      <c r="K235" s="214" t="str">
        <f t="shared" si="11"/>
        <v>GoldPrioksky Plant of Non-Ferrous Metals</v>
      </c>
    </row>
    <row r="236" spans="1:11">
      <c r="A236" s="192" t="s">
        <v>140</v>
      </c>
      <c r="B236" s="192" t="s">
        <v>872</v>
      </c>
      <c r="C236" s="192" t="s">
        <v>795</v>
      </c>
      <c r="D236" s="192" t="s">
        <v>327</v>
      </c>
      <c r="E236" s="192" t="s">
        <v>796</v>
      </c>
      <c r="F236" s="192" t="s">
        <v>149</v>
      </c>
      <c r="G236" s="192"/>
      <c r="H236" s="265" t="s">
        <v>797</v>
      </c>
      <c r="I236" s="173" t="s">
        <v>798</v>
      </c>
      <c r="J236" s="214" t="str">
        <f t="shared" si="10"/>
        <v>GoldProduits Artistiques de Métaux</v>
      </c>
      <c r="K236" s="214" t="str">
        <f t="shared" si="11"/>
        <v>GoldProduits Artistiques de Métaux</v>
      </c>
    </row>
    <row r="237" spans="1:11">
      <c r="A237" s="192" t="s">
        <v>140</v>
      </c>
      <c r="B237" s="192" t="s">
        <v>873</v>
      </c>
      <c r="C237" s="192" t="s">
        <v>873</v>
      </c>
      <c r="D237" s="192" t="s">
        <v>178</v>
      </c>
      <c r="E237" s="192" t="s">
        <v>874</v>
      </c>
      <c r="F237" s="192" t="s">
        <v>149</v>
      </c>
      <c r="G237" s="192"/>
      <c r="H237" s="265" t="s">
        <v>875</v>
      </c>
      <c r="I237" s="173" t="s">
        <v>876</v>
      </c>
      <c r="J237" s="214" t="str">
        <f t="shared" si="10"/>
        <v>GoldPT Aneka Tambang (Persero) Tbk</v>
      </c>
      <c r="K237" s="214" t="str">
        <f t="shared" si="11"/>
        <v>GoldPT Aneka Tambang (Persero) Tbk</v>
      </c>
    </row>
    <row r="238" spans="1:11">
      <c r="A238" s="192" t="s">
        <v>140</v>
      </c>
      <c r="B238" s="192" t="s">
        <v>877</v>
      </c>
      <c r="C238" s="192" t="s">
        <v>877</v>
      </c>
      <c r="D238" s="192" t="s">
        <v>327</v>
      </c>
      <c r="E238" s="192" t="s">
        <v>878</v>
      </c>
      <c r="F238" s="192" t="s">
        <v>149</v>
      </c>
      <c r="G238" s="192"/>
      <c r="H238" s="265" t="s">
        <v>879</v>
      </c>
      <c r="I238" s="173" t="s">
        <v>765</v>
      </c>
      <c r="J238" s="214" t="str">
        <f t="shared" si="10"/>
        <v>GoldPX Precinox S.A.</v>
      </c>
      <c r="K238" s="214" t="str">
        <f t="shared" si="11"/>
        <v>GoldPX Precinox S.A.</v>
      </c>
    </row>
    <row r="239" spans="1:11">
      <c r="A239" s="192" t="s">
        <v>140</v>
      </c>
      <c r="B239" s="192" t="s">
        <v>880</v>
      </c>
      <c r="C239" s="192" t="s">
        <v>877</v>
      </c>
      <c r="D239" s="192" t="s">
        <v>327</v>
      </c>
      <c r="E239" s="192" t="s">
        <v>878</v>
      </c>
      <c r="F239" s="192" t="s">
        <v>149</v>
      </c>
      <c r="G239" s="192"/>
      <c r="H239" s="265" t="s">
        <v>879</v>
      </c>
      <c r="I239" s="173" t="s">
        <v>765</v>
      </c>
      <c r="J239" s="214" t="str">
        <f t="shared" si="10"/>
        <v>GoldPX Précinox S.A.</v>
      </c>
      <c r="K239" s="214" t="str">
        <f t="shared" si="11"/>
        <v>GoldPX Précinox S.A.</v>
      </c>
    </row>
    <row r="240" spans="1:11">
      <c r="A240" s="192" t="s">
        <v>140</v>
      </c>
      <c r="B240" s="192" t="s">
        <v>881</v>
      </c>
      <c r="C240" s="192" t="s">
        <v>881</v>
      </c>
      <c r="D240" s="192" t="s">
        <v>249</v>
      </c>
      <c r="E240" s="192" t="s">
        <v>882</v>
      </c>
      <c r="F240" s="192" t="s">
        <v>149</v>
      </c>
      <c r="G240" s="192"/>
      <c r="H240" s="265" t="s">
        <v>883</v>
      </c>
      <c r="I240" s="173" t="s">
        <v>299</v>
      </c>
      <c r="J240" s="214" t="str">
        <f t="shared" si="10"/>
        <v>GoldQG Refining, LLC</v>
      </c>
      <c r="K240" s="214" t="str">
        <f t="shared" si="11"/>
        <v>GoldQG Refining, LLC</v>
      </c>
    </row>
    <row r="241" spans="1:11">
      <c r="A241" s="192" t="s">
        <v>140</v>
      </c>
      <c r="B241" s="192" t="s">
        <v>884</v>
      </c>
      <c r="C241" s="192" t="s">
        <v>884</v>
      </c>
      <c r="D241" s="192" t="s">
        <v>362</v>
      </c>
      <c r="E241" s="192" t="s">
        <v>885</v>
      </c>
      <c r="F241" s="192" t="s">
        <v>149</v>
      </c>
      <c r="G241" s="192"/>
      <c r="H241" s="265" t="s">
        <v>886</v>
      </c>
      <c r="I241" s="173" t="s">
        <v>365</v>
      </c>
      <c r="J241" s="214" t="str">
        <f t="shared" si="10"/>
        <v>GoldRand Refinery (Pty) Ltd.</v>
      </c>
      <c r="K241" s="214" t="str">
        <f t="shared" si="11"/>
        <v>GoldRand Refinery (Pty) Ltd.</v>
      </c>
    </row>
    <row r="242" spans="1:11">
      <c r="A242" s="192" t="s">
        <v>140</v>
      </c>
      <c r="B242" s="192" t="s">
        <v>887</v>
      </c>
      <c r="C242" s="192" t="s">
        <v>720</v>
      </c>
      <c r="D242" s="192" t="s">
        <v>473</v>
      </c>
      <c r="E242" s="192" t="s">
        <v>721</v>
      </c>
      <c r="F242" s="192" t="s">
        <v>149</v>
      </c>
      <c r="G242" s="192"/>
      <c r="H242" s="265" t="s">
        <v>722</v>
      </c>
      <c r="I242" s="173" t="s">
        <v>723</v>
      </c>
      <c r="J242" s="214" t="str">
        <f t="shared" si="10"/>
        <v>GoldRefinery LS-Nikko Copper Inc.</v>
      </c>
      <c r="K242" s="214" t="str">
        <f t="shared" si="11"/>
        <v>GoldRefinery LS-Nikko Copper Inc.</v>
      </c>
    </row>
    <row r="243" spans="1:11">
      <c r="A243" s="192" t="s">
        <v>140</v>
      </c>
      <c r="B243" s="192" t="s">
        <v>888</v>
      </c>
      <c r="C243" s="192" t="s">
        <v>889</v>
      </c>
      <c r="D243" s="192" t="s">
        <v>890</v>
      </c>
      <c r="E243" s="192" t="s">
        <v>891</v>
      </c>
      <c r="F243" s="192" t="s">
        <v>149</v>
      </c>
      <c r="G243" s="192"/>
      <c r="H243" s="265" t="s">
        <v>892</v>
      </c>
      <c r="I243" s="173" t="s">
        <v>893</v>
      </c>
      <c r="J243" s="214" t="str">
        <f t="shared" si="10"/>
        <v>GoldRemondis Argentia B.V.</v>
      </c>
      <c r="K243" s="214" t="str">
        <f t="shared" si="11"/>
        <v>GoldRemondis Argentia B.V.</v>
      </c>
    </row>
    <row r="244" spans="1:11">
      <c r="A244" s="192" t="s">
        <v>140</v>
      </c>
      <c r="B244" s="192" t="s">
        <v>889</v>
      </c>
      <c r="C244" s="192" t="s">
        <v>889</v>
      </c>
      <c r="D244" s="192" t="s">
        <v>890</v>
      </c>
      <c r="E244" s="192" t="s">
        <v>891</v>
      </c>
      <c r="F244" s="192" t="s">
        <v>149</v>
      </c>
      <c r="G244" s="192"/>
      <c r="H244" s="265" t="s">
        <v>892</v>
      </c>
      <c r="I244" s="173" t="s">
        <v>893</v>
      </c>
      <c r="J244" s="214" t="str">
        <f t="shared" si="10"/>
        <v>GoldREMONDIS PMR B.V.</v>
      </c>
      <c r="K244" s="214" t="str">
        <f t="shared" si="11"/>
        <v>GoldREMONDIS PMR B.V.</v>
      </c>
    </row>
    <row r="245" spans="1:11">
      <c r="A245" s="192" t="s">
        <v>140</v>
      </c>
      <c r="B245" s="192" t="s">
        <v>894</v>
      </c>
      <c r="C245" s="192" t="s">
        <v>894</v>
      </c>
      <c r="D245" s="192" t="s">
        <v>333</v>
      </c>
      <c r="E245" s="192" t="s">
        <v>895</v>
      </c>
      <c r="F245" s="192" t="s">
        <v>149</v>
      </c>
      <c r="G245" s="192"/>
      <c r="H245" s="265" t="s">
        <v>896</v>
      </c>
      <c r="I245" s="173" t="s">
        <v>336</v>
      </c>
      <c r="J245" s="214" t="str">
        <f t="shared" si="10"/>
        <v>GoldRoyal Canadian Mint</v>
      </c>
      <c r="K245" s="214" t="str">
        <f t="shared" si="11"/>
        <v>GoldRoyal Canadian Mint</v>
      </c>
    </row>
    <row r="246" spans="1:11">
      <c r="A246" s="192" t="s">
        <v>140</v>
      </c>
      <c r="B246" s="192" t="s">
        <v>897</v>
      </c>
      <c r="C246" s="192" t="s">
        <v>268</v>
      </c>
      <c r="D246" s="192" t="s">
        <v>244</v>
      </c>
      <c r="E246" s="192" t="s">
        <v>269</v>
      </c>
      <c r="F246" s="192" t="s">
        <v>149</v>
      </c>
      <c r="G246" s="192"/>
      <c r="H246" s="265" t="s">
        <v>270</v>
      </c>
      <c r="I246" s="173" t="s">
        <v>271</v>
      </c>
      <c r="J246" s="214" t="str">
        <f t="shared" si="10"/>
        <v>GoldRoyal Mint - Perth Branch</v>
      </c>
      <c r="K246" s="214" t="str">
        <f t="shared" si="11"/>
        <v>GoldRoyal Mint - Perth Branch</v>
      </c>
    </row>
    <row r="247" spans="1:11">
      <c r="A247" s="192" t="s">
        <v>140</v>
      </c>
      <c r="B247" s="192" t="s">
        <v>898</v>
      </c>
      <c r="C247" s="192" t="s">
        <v>898</v>
      </c>
      <c r="D247" s="192" t="s">
        <v>899</v>
      </c>
      <c r="E247" s="192" t="s">
        <v>900</v>
      </c>
      <c r="F247" s="192" t="s">
        <v>149</v>
      </c>
      <c r="G247" s="192"/>
      <c r="H247" s="265" t="s">
        <v>901</v>
      </c>
      <c r="I247" s="173" t="s">
        <v>902</v>
      </c>
      <c r="J247" s="214" t="str">
        <f t="shared" si="10"/>
        <v>GoldSAAMP</v>
      </c>
      <c r="K247" s="214" t="str">
        <f t="shared" si="11"/>
        <v>GoldSAAMP</v>
      </c>
    </row>
    <row r="248" spans="1:11">
      <c r="A248" s="192" t="s">
        <v>140</v>
      </c>
      <c r="B248" s="192" t="s">
        <v>903</v>
      </c>
      <c r="C248" s="192" t="s">
        <v>903</v>
      </c>
      <c r="D248" s="192" t="s">
        <v>249</v>
      </c>
      <c r="E248" s="192" t="s">
        <v>904</v>
      </c>
      <c r="F248" s="192" t="s">
        <v>149</v>
      </c>
      <c r="G248" s="192"/>
      <c r="H248" s="265" t="s">
        <v>905</v>
      </c>
      <c r="I248" s="173" t="s">
        <v>906</v>
      </c>
      <c r="J248" s="214" t="str">
        <f t="shared" si="10"/>
        <v>GoldSabin Metal Corp.</v>
      </c>
      <c r="K248" s="214" t="str">
        <f t="shared" si="11"/>
        <v>GoldSabin Metal Corp.</v>
      </c>
    </row>
    <row r="249" spans="1:11">
      <c r="A249" s="192" t="s">
        <v>140</v>
      </c>
      <c r="B249" s="192" t="s">
        <v>907</v>
      </c>
      <c r="C249" s="192" t="s">
        <v>907</v>
      </c>
      <c r="D249" s="192" t="s">
        <v>239</v>
      </c>
      <c r="E249" s="192" t="s">
        <v>908</v>
      </c>
      <c r="F249" s="192" t="s">
        <v>149</v>
      </c>
      <c r="G249" s="192"/>
      <c r="H249" s="265" t="s">
        <v>442</v>
      </c>
      <c r="I249" s="173" t="s">
        <v>637</v>
      </c>
      <c r="J249" s="214" t="str">
        <f t="shared" si="10"/>
        <v>GoldSafimet S.p.A</v>
      </c>
      <c r="K249" s="214" t="str">
        <f t="shared" si="11"/>
        <v>GoldSafimet S.p.A</v>
      </c>
    </row>
    <row r="250" spans="1:11">
      <c r="A250" s="192" t="s">
        <v>140</v>
      </c>
      <c r="B250" s="192" t="s">
        <v>909</v>
      </c>
      <c r="C250" s="192" t="s">
        <v>909</v>
      </c>
      <c r="D250" s="192" t="s">
        <v>910</v>
      </c>
      <c r="E250" s="192" t="s">
        <v>911</v>
      </c>
      <c r="F250" s="192" t="s">
        <v>149</v>
      </c>
      <c r="G250" s="192"/>
      <c r="H250" s="265" t="s">
        <v>912</v>
      </c>
      <c r="I250" s="173" t="s">
        <v>913</v>
      </c>
      <c r="J250" s="214" t="str">
        <f t="shared" si="10"/>
        <v>GoldSAFINA A.S.</v>
      </c>
      <c r="K250" s="214" t="str">
        <f t="shared" si="11"/>
        <v>GoldSAFINA A.S.</v>
      </c>
    </row>
    <row r="251" spans="1:11">
      <c r="A251" s="192" t="s">
        <v>140</v>
      </c>
      <c r="B251" s="192" t="s">
        <v>914</v>
      </c>
      <c r="C251" s="192" t="s">
        <v>656</v>
      </c>
      <c r="D251" s="192" t="s">
        <v>276</v>
      </c>
      <c r="E251" s="192" t="s">
        <v>657</v>
      </c>
      <c r="F251" s="192" t="s">
        <v>149</v>
      </c>
      <c r="G251" s="192"/>
      <c r="H251" s="265" t="s">
        <v>658</v>
      </c>
      <c r="I251" s="173" t="s">
        <v>279</v>
      </c>
      <c r="J251" s="214" t="str">
        <f t="shared" si="10"/>
        <v>GoldSaganoseki Smelter &amp; Refinery</v>
      </c>
      <c r="K251" s="214" t="str">
        <f t="shared" si="11"/>
        <v>GoldSaganoseki Smelter &amp; Refinery</v>
      </c>
    </row>
    <row r="252" spans="1:11">
      <c r="A252" s="192" t="s">
        <v>140</v>
      </c>
      <c r="B252" s="192" t="s">
        <v>915</v>
      </c>
      <c r="C252" s="192" t="s">
        <v>916</v>
      </c>
      <c r="D252" s="192" t="s">
        <v>287</v>
      </c>
      <c r="E252" s="192" t="s">
        <v>917</v>
      </c>
      <c r="F252" s="192" t="s">
        <v>149</v>
      </c>
      <c r="G252" s="192"/>
      <c r="H252" s="265" t="s">
        <v>289</v>
      </c>
      <c r="I252" s="173" t="s">
        <v>290</v>
      </c>
      <c r="J252" s="214" t="str">
        <f t="shared" si="10"/>
        <v>GoldSam Precious Metals</v>
      </c>
      <c r="K252" s="214" t="str">
        <f t="shared" si="11"/>
        <v>GoldSam Precious Metals</v>
      </c>
    </row>
    <row r="253" spans="1:11">
      <c r="A253" s="192" t="s">
        <v>140</v>
      </c>
      <c r="B253" s="192" t="s">
        <v>916</v>
      </c>
      <c r="C253" s="192" t="s">
        <v>916</v>
      </c>
      <c r="D253" s="192" t="s">
        <v>287</v>
      </c>
      <c r="E253" s="192" t="s">
        <v>917</v>
      </c>
      <c r="F253" s="192" t="s">
        <v>149</v>
      </c>
      <c r="G253" s="192"/>
      <c r="H253" s="265" t="s">
        <v>289</v>
      </c>
      <c r="I253" s="173" t="s">
        <v>290</v>
      </c>
      <c r="J253" s="214" t="str">
        <f t="shared" si="10"/>
        <v>GoldSAM Precious Metals FZ-LLC</v>
      </c>
      <c r="K253" s="214" t="str">
        <f t="shared" si="11"/>
        <v>GoldSAM Precious Metals FZ-LLC</v>
      </c>
    </row>
    <row r="254" spans="1:11">
      <c r="A254" s="192" t="s">
        <v>140</v>
      </c>
      <c r="B254" s="192" t="s">
        <v>918</v>
      </c>
      <c r="C254" s="192" t="s">
        <v>919</v>
      </c>
      <c r="D254" s="192" t="s">
        <v>473</v>
      </c>
      <c r="E254" s="192" t="s">
        <v>920</v>
      </c>
      <c r="F254" s="192" t="s">
        <v>149</v>
      </c>
      <c r="G254" s="192"/>
      <c r="H254" s="265" t="s">
        <v>921</v>
      </c>
      <c r="I254" s="173" t="s">
        <v>588</v>
      </c>
      <c r="J254" s="214" t="str">
        <f t="shared" si="10"/>
        <v>GoldSamdok Metal</v>
      </c>
      <c r="K254" s="214" t="str">
        <f t="shared" si="11"/>
        <v>GoldSamdok Metal</v>
      </c>
    </row>
    <row r="255" spans="1:11">
      <c r="A255" s="192" t="s">
        <v>140</v>
      </c>
      <c r="B255" s="192" t="s">
        <v>919</v>
      </c>
      <c r="C255" s="192" t="s">
        <v>919</v>
      </c>
      <c r="D255" s="192" t="s">
        <v>473</v>
      </c>
      <c r="E255" s="192" t="s">
        <v>920</v>
      </c>
      <c r="F255" s="192" t="s">
        <v>149</v>
      </c>
      <c r="G255" s="192"/>
      <c r="H255" s="265" t="s">
        <v>921</v>
      </c>
      <c r="I255" s="173" t="s">
        <v>588</v>
      </c>
      <c r="J255" s="214" t="str">
        <f t="shared" si="10"/>
        <v>GoldSamduck Precious Metals</v>
      </c>
      <c r="K255" s="214" t="str">
        <f t="shared" si="11"/>
        <v>GoldSamduck Precious Metals</v>
      </c>
    </row>
    <row r="256" spans="1:11">
      <c r="A256" s="192" t="s">
        <v>140</v>
      </c>
      <c r="B256" s="192" t="s">
        <v>922</v>
      </c>
      <c r="C256" s="192" t="s">
        <v>922</v>
      </c>
      <c r="D256" s="192" t="s">
        <v>473</v>
      </c>
      <c r="E256" s="192" t="s">
        <v>923</v>
      </c>
      <c r="F256" s="192" t="s">
        <v>149</v>
      </c>
      <c r="G256" s="192"/>
      <c r="H256" s="265" t="s">
        <v>921</v>
      </c>
      <c r="I256" s="173" t="s">
        <v>588</v>
      </c>
      <c r="J256" s="214" t="str">
        <f t="shared" si="10"/>
        <v>GoldSamwon Metals Corp.</v>
      </c>
      <c r="K256" s="214" t="str">
        <f t="shared" si="11"/>
        <v>GoldSamwon Metals Corp.</v>
      </c>
    </row>
    <row r="257" spans="1:11">
      <c r="A257" s="192" t="s">
        <v>140</v>
      </c>
      <c r="B257" s="192" t="s">
        <v>924</v>
      </c>
      <c r="C257" s="192" t="s">
        <v>919</v>
      </c>
      <c r="D257" s="192" t="s">
        <v>473</v>
      </c>
      <c r="E257" s="192" t="s">
        <v>920</v>
      </c>
      <c r="F257" s="192" t="s">
        <v>149</v>
      </c>
      <c r="G257" s="192"/>
      <c r="H257" s="265" t="s">
        <v>921</v>
      </c>
      <c r="I257" s="173" t="s">
        <v>588</v>
      </c>
      <c r="J257" s="214" t="str">
        <f t="shared" si="10"/>
        <v>GoldSD (Samdok) Metal</v>
      </c>
      <c r="K257" s="214" t="str">
        <f t="shared" si="11"/>
        <v>GoldSD (Samdok) Metal</v>
      </c>
    </row>
    <row r="258" spans="1:11">
      <c r="A258" s="192" t="s">
        <v>140</v>
      </c>
      <c r="B258" s="192" t="s">
        <v>925</v>
      </c>
      <c r="C258" s="192" t="s">
        <v>925</v>
      </c>
      <c r="D258" s="192" t="s">
        <v>347</v>
      </c>
      <c r="E258" s="192" t="s">
        <v>926</v>
      </c>
      <c r="F258" s="192" t="s">
        <v>149</v>
      </c>
      <c r="G258" s="192"/>
      <c r="H258" s="265" t="s">
        <v>927</v>
      </c>
      <c r="I258" s="173" t="s">
        <v>928</v>
      </c>
      <c r="J258" s="214" t="str">
        <f t="shared" si="10"/>
        <v>GoldSEMPSA Joyeria Plateria S.A.</v>
      </c>
      <c r="K258" s="214" t="str">
        <f t="shared" si="11"/>
        <v>GoldSEMPSA Joyeria Plateria S.A.</v>
      </c>
    </row>
    <row r="259" spans="1:11">
      <c r="A259" s="192" t="s">
        <v>140</v>
      </c>
      <c r="B259" s="192" t="s">
        <v>929</v>
      </c>
      <c r="C259" s="192" t="s">
        <v>925</v>
      </c>
      <c r="D259" s="192" t="s">
        <v>347</v>
      </c>
      <c r="E259" s="192" t="s">
        <v>926</v>
      </c>
      <c r="F259" s="192" t="s">
        <v>149</v>
      </c>
      <c r="G259" s="192"/>
      <c r="H259" s="265" t="s">
        <v>927</v>
      </c>
      <c r="I259" s="173" t="s">
        <v>928</v>
      </c>
      <c r="J259" s="214" t="str">
        <f t="shared" si="10"/>
        <v>GoldSEMPSA Joyería Platería S.A.</v>
      </c>
      <c r="K259" s="214" t="str">
        <f t="shared" si="11"/>
        <v>GoldSEMPSA Joyería Platería S.A.</v>
      </c>
    </row>
    <row r="260" spans="1:11">
      <c r="A260" s="192" t="s">
        <v>140</v>
      </c>
      <c r="B260" s="192" t="s">
        <v>930</v>
      </c>
      <c r="C260" s="192" t="s">
        <v>925</v>
      </c>
      <c r="D260" s="192" t="s">
        <v>347</v>
      </c>
      <c r="E260" s="192" t="s">
        <v>926</v>
      </c>
      <c r="F260" s="192" t="s">
        <v>149</v>
      </c>
      <c r="G260" s="192"/>
      <c r="H260" s="265" t="s">
        <v>927</v>
      </c>
      <c r="I260" s="173" t="s">
        <v>928</v>
      </c>
      <c r="J260" s="214" t="str">
        <f t="shared" ref="J260:J323" si="12">A260&amp;B260</f>
        <v>GoldSempsa JP (Cookson Sempsa)</v>
      </c>
      <c r="K260" s="214" t="str">
        <f t="shared" ref="K260:K323" si="13">A260&amp;B260</f>
        <v>GoldSempsa JP (Cookson Sempsa)</v>
      </c>
    </row>
    <row r="261" spans="1:11">
      <c r="A261" s="192" t="s">
        <v>140</v>
      </c>
      <c r="B261" s="192" t="s">
        <v>931</v>
      </c>
      <c r="C261" s="192" t="s">
        <v>449</v>
      </c>
      <c r="D261" s="192" t="s">
        <v>147</v>
      </c>
      <c r="E261" s="192" t="s">
        <v>450</v>
      </c>
      <c r="F261" s="192" t="s">
        <v>149</v>
      </c>
      <c r="G261" s="192"/>
      <c r="H261" s="265" t="s">
        <v>451</v>
      </c>
      <c r="I261" s="173" t="s">
        <v>452</v>
      </c>
      <c r="J261" s="214" t="str">
        <f t="shared" si="12"/>
        <v>GoldShan Dong Huangjin</v>
      </c>
      <c r="K261" s="214" t="str">
        <f t="shared" si="13"/>
        <v>GoldShan Dong Huangjin</v>
      </c>
    </row>
    <row r="262" spans="1:11">
      <c r="A262" s="192" t="s">
        <v>140</v>
      </c>
      <c r="B262" s="192" t="s">
        <v>932</v>
      </c>
      <c r="C262" s="192" t="s">
        <v>449</v>
      </c>
      <c r="D262" s="192" t="s">
        <v>147</v>
      </c>
      <c r="E262" s="192" t="s">
        <v>450</v>
      </c>
      <c r="F262" s="192" t="s">
        <v>149</v>
      </c>
      <c r="G262" s="192"/>
      <c r="H262" s="265" t="s">
        <v>451</v>
      </c>
      <c r="I262" s="173" t="s">
        <v>452</v>
      </c>
      <c r="J262" s="214" t="str">
        <f t="shared" si="12"/>
        <v>GoldShandong Gold Mine(Laizhou) Smelter Co., Ltd.</v>
      </c>
      <c r="K262" s="214" t="str">
        <f t="shared" si="13"/>
        <v>GoldShandong Gold Mine(Laizhou) Smelter Co., Ltd.</v>
      </c>
    </row>
    <row r="263" spans="1:11">
      <c r="A263" s="192" t="s">
        <v>140</v>
      </c>
      <c r="B263" s="192" t="s">
        <v>449</v>
      </c>
      <c r="C263" s="192" t="s">
        <v>449</v>
      </c>
      <c r="D263" s="192" t="s">
        <v>147</v>
      </c>
      <c r="E263" s="192" t="s">
        <v>450</v>
      </c>
      <c r="F263" s="192" t="s">
        <v>149</v>
      </c>
      <c r="G263" s="192"/>
      <c r="H263" s="265" t="s">
        <v>451</v>
      </c>
      <c r="I263" s="173" t="s">
        <v>452</v>
      </c>
      <c r="J263" s="214" t="str">
        <f t="shared" si="12"/>
        <v>GoldShandong Gold Smelting Co., Ltd.</v>
      </c>
      <c r="K263" s="214" t="str">
        <f t="shared" si="13"/>
        <v>GoldShandong Gold Smelting Co., Ltd.</v>
      </c>
    </row>
    <row r="264" spans="1:11">
      <c r="A264" s="192" t="s">
        <v>140</v>
      </c>
      <c r="B264" s="192" t="s">
        <v>933</v>
      </c>
      <c r="C264" s="192" t="s">
        <v>449</v>
      </c>
      <c r="D264" s="192" t="s">
        <v>147</v>
      </c>
      <c r="E264" s="192" t="s">
        <v>450</v>
      </c>
      <c r="F264" s="192" t="s">
        <v>149</v>
      </c>
      <c r="G264" s="192"/>
      <c r="H264" s="265" t="s">
        <v>451</v>
      </c>
      <c r="I264" s="173" t="s">
        <v>452</v>
      </c>
      <c r="J264" s="214" t="str">
        <f t="shared" si="12"/>
        <v>Goldshandong huangjin</v>
      </c>
      <c r="K264" s="214" t="str">
        <f t="shared" si="13"/>
        <v>Goldshandong huangjin</v>
      </c>
    </row>
    <row r="265" spans="1:11">
      <c r="A265" s="192" t="s">
        <v>140</v>
      </c>
      <c r="B265" s="192" t="s">
        <v>934</v>
      </c>
      <c r="C265" s="192" t="s">
        <v>934</v>
      </c>
      <c r="D265" s="192" t="s">
        <v>147</v>
      </c>
      <c r="E265" s="192" t="s">
        <v>935</v>
      </c>
      <c r="F265" s="192" t="s">
        <v>149</v>
      </c>
      <c r="G265" s="192"/>
      <c r="H265" s="265" t="s">
        <v>936</v>
      </c>
      <c r="I265" s="173" t="s">
        <v>452</v>
      </c>
      <c r="J265" s="214" t="str">
        <f t="shared" si="12"/>
        <v>GoldShandong Humon Smelting Co., Ltd.</v>
      </c>
      <c r="K265" s="214" t="str">
        <f t="shared" si="13"/>
        <v>GoldShandong Humon Smelting Co., Ltd.</v>
      </c>
    </row>
    <row r="266" spans="1:11">
      <c r="A266" s="192" t="s">
        <v>140</v>
      </c>
      <c r="B266" s="192" t="s">
        <v>937</v>
      </c>
      <c r="C266" s="192" t="s">
        <v>449</v>
      </c>
      <c r="D266" s="192" t="s">
        <v>147</v>
      </c>
      <c r="E266" s="192" t="s">
        <v>450</v>
      </c>
      <c r="F266" s="192" t="s">
        <v>149</v>
      </c>
      <c r="G266" s="192"/>
      <c r="H266" s="265" t="s">
        <v>451</v>
      </c>
      <c r="I266" s="173" t="s">
        <v>452</v>
      </c>
      <c r="J266" s="214" t="str">
        <f t="shared" si="12"/>
        <v>GoldShandong middlings JinYe group Co., LTD</v>
      </c>
      <c r="K266" s="214" t="str">
        <f t="shared" si="13"/>
        <v>GoldShandong middlings JinYe group Co., LTD</v>
      </c>
    </row>
    <row r="267" spans="1:11">
      <c r="A267" s="192" t="s">
        <v>140</v>
      </c>
      <c r="B267" s="192" t="s">
        <v>938</v>
      </c>
      <c r="C267" s="192" t="s">
        <v>939</v>
      </c>
      <c r="D267" s="192" t="s">
        <v>147</v>
      </c>
      <c r="E267" s="192" t="s">
        <v>940</v>
      </c>
      <c r="F267" s="192" t="s">
        <v>149</v>
      </c>
      <c r="G267" s="192"/>
      <c r="H267" s="265" t="s">
        <v>451</v>
      </c>
      <c r="I267" s="173" t="s">
        <v>452</v>
      </c>
      <c r="J267" s="214" t="str">
        <f t="shared" si="12"/>
        <v>GoldShandong Tarzan Bio-Gold Industry Co., Ltd.</v>
      </c>
      <c r="K267" s="214" t="str">
        <f t="shared" si="13"/>
        <v>GoldShandong Tarzan Bio-Gold Industry Co., Ltd.</v>
      </c>
    </row>
    <row r="268" spans="1:11">
      <c r="A268" s="192" t="s">
        <v>140</v>
      </c>
      <c r="B268" s="192" t="s">
        <v>939</v>
      </c>
      <c r="C268" s="192" t="s">
        <v>939</v>
      </c>
      <c r="D268" s="192" t="s">
        <v>147</v>
      </c>
      <c r="E268" s="192" t="s">
        <v>940</v>
      </c>
      <c r="F268" s="192" t="s">
        <v>149</v>
      </c>
      <c r="G268" s="192"/>
      <c r="H268" s="265" t="s">
        <v>451</v>
      </c>
      <c r="I268" s="173" t="s">
        <v>452</v>
      </c>
      <c r="J268" s="214" t="str">
        <f t="shared" si="12"/>
        <v>GoldShandong Tiancheng Biological Gold Industrial Co., Ltd.</v>
      </c>
      <c r="K268" s="214" t="str">
        <f t="shared" si="13"/>
        <v>GoldShandong Tiancheng Biological Gold Industrial Co., Ltd.</v>
      </c>
    </row>
    <row r="269" spans="1:11">
      <c r="A269" s="192" t="s">
        <v>140</v>
      </c>
      <c r="B269" s="192" t="s">
        <v>941</v>
      </c>
      <c r="C269" s="192" t="s">
        <v>941</v>
      </c>
      <c r="D269" s="192" t="s">
        <v>147</v>
      </c>
      <c r="E269" s="192" t="s">
        <v>942</v>
      </c>
      <c r="F269" s="192" t="s">
        <v>149</v>
      </c>
      <c r="G269" s="192"/>
      <c r="H269" s="265" t="s">
        <v>943</v>
      </c>
      <c r="I269" s="173" t="s">
        <v>452</v>
      </c>
      <c r="J269" s="214" t="str">
        <f t="shared" si="12"/>
        <v>GoldShandong Zhaojin Gold &amp; Silver Refinery Co., Ltd.</v>
      </c>
      <c r="K269" s="214" t="str">
        <f t="shared" si="13"/>
        <v>GoldShandong Zhaojin Gold &amp; Silver Refinery Co., Ltd.</v>
      </c>
    </row>
    <row r="270" spans="1:11">
      <c r="A270" s="192" t="s">
        <v>140</v>
      </c>
      <c r="B270" s="192" t="s">
        <v>944</v>
      </c>
      <c r="C270" s="192" t="s">
        <v>449</v>
      </c>
      <c r="D270" s="192" t="s">
        <v>147</v>
      </c>
      <c r="E270" s="192" t="s">
        <v>450</v>
      </c>
      <c r="F270" s="192" t="s">
        <v>149</v>
      </c>
      <c r="G270" s="192"/>
      <c r="H270" s="265" t="s">
        <v>451</v>
      </c>
      <c r="I270" s="173" t="s">
        <v>452</v>
      </c>
      <c r="J270" s="214" t="str">
        <f t="shared" si="12"/>
        <v>GoldShangdong Gold (Laizhou)</v>
      </c>
      <c r="K270" s="214" t="str">
        <f t="shared" si="13"/>
        <v>GoldShangdong Gold (Laizhou)</v>
      </c>
    </row>
    <row r="271" spans="1:11">
      <c r="A271" s="192" t="s">
        <v>140</v>
      </c>
      <c r="B271" s="192" t="s">
        <v>945</v>
      </c>
      <c r="C271" s="192" t="s">
        <v>945</v>
      </c>
      <c r="D271" s="192" t="s">
        <v>147</v>
      </c>
      <c r="E271" s="192" t="s">
        <v>946</v>
      </c>
      <c r="F271" s="192" t="s">
        <v>149</v>
      </c>
      <c r="G271" s="192"/>
      <c r="H271" s="265" t="s">
        <v>947</v>
      </c>
      <c r="I271" s="173" t="s">
        <v>213</v>
      </c>
      <c r="J271" s="214" t="str">
        <f t="shared" si="12"/>
        <v>GoldShenzhen CuiLu Gold Co., Ltd.</v>
      </c>
      <c r="K271" s="214" t="str">
        <f t="shared" si="13"/>
        <v>GoldShenzhen CuiLu Gold Co., Ltd.</v>
      </c>
    </row>
    <row r="272" spans="1:11">
      <c r="A272" s="192" t="s">
        <v>140</v>
      </c>
      <c r="B272" s="192" t="s">
        <v>948</v>
      </c>
      <c r="C272" s="192" t="s">
        <v>948</v>
      </c>
      <c r="D272" s="192" t="s">
        <v>147</v>
      </c>
      <c r="E272" s="192" t="s">
        <v>949</v>
      </c>
      <c r="F272" s="192" t="s">
        <v>149</v>
      </c>
      <c r="G272" s="192"/>
      <c r="H272" s="265" t="s">
        <v>947</v>
      </c>
      <c r="I272" s="173" t="s">
        <v>213</v>
      </c>
      <c r="J272" s="214" t="str">
        <f t="shared" si="12"/>
        <v>GoldSHENZHEN JINJUNWEI RESOURCE COMPREHENSIVE DEVELOPMENT CO., LTD.</v>
      </c>
      <c r="K272" s="214" t="str">
        <f t="shared" si="13"/>
        <v>GoldSHENZHEN JINJUNWEI RESOURCE COMPREHENSIVE DEVELOPMENT CO., LTD.</v>
      </c>
    </row>
    <row r="273" spans="1:11">
      <c r="A273" s="192" t="s">
        <v>140</v>
      </c>
      <c r="B273" s="192" t="s">
        <v>950</v>
      </c>
      <c r="C273" s="192" t="s">
        <v>950</v>
      </c>
      <c r="D273" s="192" t="s">
        <v>147</v>
      </c>
      <c r="E273" s="192" t="s">
        <v>951</v>
      </c>
      <c r="F273" s="192" t="s">
        <v>149</v>
      </c>
      <c r="G273" s="192"/>
      <c r="H273" s="265" t="s">
        <v>947</v>
      </c>
      <c r="I273" s="173" t="s">
        <v>213</v>
      </c>
      <c r="J273" s="214" t="str">
        <f t="shared" si="12"/>
        <v>GoldShenzhen Zhonghenglong Real Industry Co., Ltd.</v>
      </c>
      <c r="K273" s="214" t="str">
        <f t="shared" si="13"/>
        <v>GoldShenzhen Zhonghenglong Real Industry Co., Ltd.</v>
      </c>
    </row>
    <row r="274" spans="1:11">
      <c r="A274" s="192" t="s">
        <v>140</v>
      </c>
      <c r="B274" s="192" t="s">
        <v>952</v>
      </c>
      <c r="C274" s="192" t="s">
        <v>952</v>
      </c>
      <c r="D274" s="192" t="s">
        <v>351</v>
      </c>
      <c r="E274" s="192" t="s">
        <v>953</v>
      </c>
      <c r="F274" s="192" t="s">
        <v>149</v>
      </c>
      <c r="G274" s="192"/>
      <c r="H274" s="265" t="s">
        <v>954</v>
      </c>
      <c r="I274" s="173" t="s">
        <v>369</v>
      </c>
      <c r="J274" s="214" t="str">
        <f t="shared" si="12"/>
        <v>GoldShirpur Gold Refinery Ltd.</v>
      </c>
      <c r="K274" s="214" t="str">
        <f t="shared" si="13"/>
        <v>GoldShirpur Gold Refinery Ltd.</v>
      </c>
    </row>
    <row r="275" spans="1:11">
      <c r="A275" s="192" t="s">
        <v>140</v>
      </c>
      <c r="B275" s="192" t="s">
        <v>955</v>
      </c>
      <c r="C275" s="192" t="s">
        <v>956</v>
      </c>
      <c r="D275" s="192" t="s">
        <v>276</v>
      </c>
      <c r="E275" s="192" t="s">
        <v>957</v>
      </c>
      <c r="F275" s="192" t="s">
        <v>149</v>
      </c>
      <c r="G275" s="192"/>
      <c r="H275" s="265" t="s">
        <v>958</v>
      </c>
      <c r="I275" s="173" t="s">
        <v>279</v>
      </c>
      <c r="J275" s="214" t="str">
        <f t="shared" si="12"/>
        <v>GoldShonan Plant Tanaka Kikinzoku</v>
      </c>
      <c r="K275" s="214" t="str">
        <f t="shared" si="13"/>
        <v>GoldShonan Plant Tanaka Kikinzoku</v>
      </c>
    </row>
    <row r="276" spans="1:11">
      <c r="A276" s="192" t="s">
        <v>140</v>
      </c>
      <c r="B276" s="192" t="s">
        <v>959</v>
      </c>
      <c r="C276" s="192" t="s">
        <v>960</v>
      </c>
      <c r="D276" s="192" t="s">
        <v>497</v>
      </c>
      <c r="E276" s="192" t="s">
        <v>961</v>
      </c>
      <c r="F276" s="192" t="s">
        <v>149</v>
      </c>
      <c r="G276" s="192"/>
      <c r="H276" s="265" t="s">
        <v>962</v>
      </c>
      <c r="I276" s="173" t="s">
        <v>963</v>
      </c>
      <c r="J276" s="214" t="str">
        <f t="shared" si="12"/>
        <v>GoldShyolkovsky</v>
      </c>
      <c r="K276" s="214" t="str">
        <f t="shared" si="13"/>
        <v>GoldShyolkovsky</v>
      </c>
    </row>
    <row r="277" spans="1:11">
      <c r="A277" s="192" t="s">
        <v>140</v>
      </c>
      <c r="B277" s="192" t="s">
        <v>964</v>
      </c>
      <c r="C277" s="192" t="s">
        <v>964</v>
      </c>
      <c r="D277" s="192" t="s">
        <v>147</v>
      </c>
      <c r="E277" s="192" t="s">
        <v>965</v>
      </c>
      <c r="F277" s="192" t="s">
        <v>149</v>
      </c>
      <c r="G277" s="192"/>
      <c r="H277" s="265" t="s">
        <v>577</v>
      </c>
      <c r="I277" s="173" t="s">
        <v>578</v>
      </c>
      <c r="J277" s="214" t="str">
        <f t="shared" si="12"/>
        <v>GoldSichuan Tianze Precious Metals Co., Ltd.</v>
      </c>
      <c r="K277" s="214" t="str">
        <f t="shared" si="13"/>
        <v>GoldSichuan Tianze Precious Metals Co., Ltd.</v>
      </c>
    </row>
    <row r="278" spans="1:11">
      <c r="A278" s="192" t="s">
        <v>140</v>
      </c>
      <c r="B278" s="192" t="s">
        <v>966</v>
      </c>
      <c r="C278" s="192" t="s">
        <v>956</v>
      </c>
      <c r="D278" s="192" t="s">
        <v>276</v>
      </c>
      <c r="E278" s="192" t="s">
        <v>957</v>
      </c>
      <c r="F278" s="192" t="s">
        <v>149</v>
      </c>
      <c r="G278" s="192"/>
      <c r="H278" s="265" t="s">
        <v>958</v>
      </c>
      <c r="I278" s="173" t="s">
        <v>279</v>
      </c>
      <c r="J278" s="214" t="str">
        <f t="shared" si="12"/>
        <v>GoldSingapore Tanaka</v>
      </c>
      <c r="K278" s="214" t="str">
        <f t="shared" si="13"/>
        <v>GoldSingapore Tanaka</v>
      </c>
    </row>
    <row r="279" spans="1:11">
      <c r="A279" s="192" t="s">
        <v>140</v>
      </c>
      <c r="B279" s="192" t="s">
        <v>967</v>
      </c>
      <c r="C279" s="192" t="s">
        <v>967</v>
      </c>
      <c r="D279" s="192" t="s">
        <v>502</v>
      </c>
      <c r="E279" s="192" t="s">
        <v>968</v>
      </c>
      <c r="F279" s="192" t="s">
        <v>149</v>
      </c>
      <c r="G279" s="192"/>
      <c r="H279" s="265" t="s">
        <v>969</v>
      </c>
      <c r="I279" s="173" t="s">
        <v>970</v>
      </c>
      <c r="J279" s="214" t="str">
        <f t="shared" si="12"/>
        <v>GoldSingway Technology Co., Ltd.</v>
      </c>
      <c r="K279" s="214" t="str">
        <f t="shared" si="13"/>
        <v>GoldSingway Technology Co., Ltd.</v>
      </c>
    </row>
    <row r="280" spans="1:11">
      <c r="A280" s="192" t="s">
        <v>140</v>
      </c>
      <c r="B280" s="192" t="s">
        <v>971</v>
      </c>
      <c r="C280" s="192" t="s">
        <v>743</v>
      </c>
      <c r="D280" s="192" t="s">
        <v>276</v>
      </c>
      <c r="E280" s="192" t="s">
        <v>744</v>
      </c>
      <c r="F280" s="192" t="s">
        <v>149</v>
      </c>
      <c r="G280" s="192"/>
      <c r="H280" s="265" t="s">
        <v>658</v>
      </c>
      <c r="I280" s="173" t="s">
        <v>279</v>
      </c>
      <c r="J280" s="214" t="str">
        <f t="shared" si="12"/>
        <v>GoldSMM</v>
      </c>
      <c r="K280" s="214" t="str">
        <f t="shared" si="13"/>
        <v>GoldSMM</v>
      </c>
    </row>
    <row r="281" spans="1:11">
      <c r="A281" s="192" t="s">
        <v>140</v>
      </c>
      <c r="B281" s="192" t="s">
        <v>960</v>
      </c>
      <c r="C281" s="192" t="s">
        <v>960</v>
      </c>
      <c r="D281" s="192" t="s">
        <v>497</v>
      </c>
      <c r="E281" s="192" t="s">
        <v>961</v>
      </c>
      <c r="F281" s="192" t="s">
        <v>149</v>
      </c>
      <c r="G281" s="192"/>
      <c r="H281" s="265" t="s">
        <v>962</v>
      </c>
      <c r="I281" s="173" t="s">
        <v>963</v>
      </c>
      <c r="J281" s="214" t="str">
        <f t="shared" si="12"/>
        <v>GoldSOE Shyolkovsky Factory of Secondary Precious Metals</v>
      </c>
      <c r="K281" s="214" t="str">
        <f t="shared" si="13"/>
        <v>GoldSOE Shyolkovsky Factory of Secondary Precious Metals</v>
      </c>
    </row>
    <row r="282" spans="1:11">
      <c r="A282" s="192" t="s">
        <v>140</v>
      </c>
      <c r="B282" s="192" t="s">
        <v>972</v>
      </c>
      <c r="C282" s="192" t="s">
        <v>972</v>
      </c>
      <c r="D282" s="192" t="s">
        <v>502</v>
      </c>
      <c r="E282" s="192" t="s">
        <v>973</v>
      </c>
      <c r="F282" s="192" t="s">
        <v>149</v>
      </c>
      <c r="G282" s="192"/>
      <c r="H282" s="265" t="s">
        <v>974</v>
      </c>
      <c r="I282" s="173" t="s">
        <v>975</v>
      </c>
      <c r="J282" s="214" t="str">
        <f t="shared" si="12"/>
        <v>GoldSolar Applied Materials Technology Corp.</v>
      </c>
      <c r="K282" s="214" t="str">
        <f t="shared" si="13"/>
        <v>GoldSolar Applied Materials Technology Corp.</v>
      </c>
    </row>
    <row r="283" spans="1:11">
      <c r="A283" s="192" t="s">
        <v>140</v>
      </c>
      <c r="B283" s="192" t="s">
        <v>976</v>
      </c>
      <c r="C283" s="192" t="s">
        <v>972</v>
      </c>
      <c r="D283" s="192" t="s">
        <v>502</v>
      </c>
      <c r="E283" s="192" t="s">
        <v>973</v>
      </c>
      <c r="F283" s="192" t="s">
        <v>149</v>
      </c>
      <c r="G283" s="192"/>
      <c r="H283" s="265" t="s">
        <v>974</v>
      </c>
      <c r="I283" s="173" t="s">
        <v>975</v>
      </c>
      <c r="J283" s="214" t="str">
        <f t="shared" si="12"/>
        <v>GoldSOLAR CHEMICALAPPLIED MATERIALS TECHNOLOGY (KUN SHAN)</v>
      </c>
      <c r="K283" s="214" t="str">
        <f t="shared" si="13"/>
        <v>GoldSOLAR CHEMICALAPPLIED MATERIALS TECHNOLOGY (KUN SHAN)</v>
      </c>
    </row>
    <row r="284" spans="1:11">
      <c r="A284" s="192" t="s">
        <v>140</v>
      </c>
      <c r="B284" s="192" t="s">
        <v>977</v>
      </c>
      <c r="C284" s="192" t="s">
        <v>972</v>
      </c>
      <c r="D284" s="192" t="s">
        <v>502</v>
      </c>
      <c r="E284" s="192" t="s">
        <v>973</v>
      </c>
      <c r="F284" s="192" t="s">
        <v>149</v>
      </c>
      <c r="G284" s="192"/>
      <c r="H284" s="265" t="s">
        <v>974</v>
      </c>
      <c r="I284" s="173" t="s">
        <v>975</v>
      </c>
      <c r="J284" s="214" t="str">
        <f t="shared" si="12"/>
        <v>GoldSolartech</v>
      </c>
      <c r="K284" s="214" t="str">
        <f t="shared" si="13"/>
        <v>GoldSolartech</v>
      </c>
    </row>
    <row r="285" spans="1:11">
      <c r="A285" s="192" t="s">
        <v>140</v>
      </c>
      <c r="B285" s="192" t="s">
        <v>429</v>
      </c>
      <c r="C285" s="192" t="s">
        <v>429</v>
      </c>
      <c r="D285" s="192" t="s">
        <v>167</v>
      </c>
      <c r="E285" s="192" t="s">
        <v>430</v>
      </c>
      <c r="F285" s="192" t="s">
        <v>149</v>
      </c>
      <c r="G285" s="192"/>
      <c r="H285" s="265" t="s">
        <v>431</v>
      </c>
      <c r="I285" s="173" t="s">
        <v>432</v>
      </c>
      <c r="J285" s="214" t="str">
        <f t="shared" si="12"/>
        <v>GoldSOLEIL METALS (Chala One Plant)</v>
      </c>
      <c r="K285" s="214" t="str">
        <f t="shared" si="13"/>
        <v>GoldSOLEIL METALS (Chala One Plant)</v>
      </c>
    </row>
    <row r="286" spans="1:11">
      <c r="A286" s="192" t="s">
        <v>140</v>
      </c>
      <c r="B286" s="192" t="s">
        <v>507</v>
      </c>
      <c r="C286" s="192" t="s">
        <v>507</v>
      </c>
      <c r="D286" s="192" t="s">
        <v>167</v>
      </c>
      <c r="E286" s="192" t="s">
        <v>508</v>
      </c>
      <c r="F286" s="192" t="s">
        <v>149</v>
      </c>
      <c r="G286" s="192"/>
      <c r="H286" s="265" t="s">
        <v>509</v>
      </c>
      <c r="I286" s="173" t="s">
        <v>432</v>
      </c>
      <c r="J286" s="214" t="str">
        <f t="shared" si="12"/>
        <v>GoldSOLEIL METALS (YAKARI Plant)</v>
      </c>
      <c r="K286" s="214" t="str">
        <f t="shared" si="13"/>
        <v>GoldSOLEIL METALS (YAKARI Plant)</v>
      </c>
    </row>
    <row r="287" spans="1:11">
      <c r="A287" s="192" t="s">
        <v>140</v>
      </c>
      <c r="B287" s="192" t="s">
        <v>978</v>
      </c>
      <c r="C287" s="192" t="s">
        <v>978</v>
      </c>
      <c r="D287" s="192" t="s">
        <v>351</v>
      </c>
      <c r="E287" s="192" t="s">
        <v>979</v>
      </c>
      <c r="F287" s="192" t="s">
        <v>149</v>
      </c>
      <c r="G287" s="192"/>
      <c r="H287" s="265" t="s">
        <v>980</v>
      </c>
      <c r="I287" s="173" t="s">
        <v>561</v>
      </c>
      <c r="J287" s="214" t="str">
        <f t="shared" si="12"/>
        <v>GoldSovereign Metals</v>
      </c>
      <c r="K287" s="214" t="str">
        <f t="shared" si="13"/>
        <v>GoldSovereign Metals</v>
      </c>
    </row>
    <row r="288" spans="1:11">
      <c r="A288" s="192" t="s">
        <v>140</v>
      </c>
      <c r="B288" s="192" t="s">
        <v>981</v>
      </c>
      <c r="C288" s="192" t="s">
        <v>981</v>
      </c>
      <c r="D288" s="192" t="s">
        <v>982</v>
      </c>
      <c r="E288" s="192" t="s">
        <v>983</v>
      </c>
      <c r="F288" s="192" t="s">
        <v>149</v>
      </c>
      <c r="G288" s="192"/>
      <c r="H288" s="265" t="s">
        <v>984</v>
      </c>
      <c r="I288" s="173" t="s">
        <v>984</v>
      </c>
      <c r="J288" s="214" t="str">
        <f t="shared" si="12"/>
        <v>GoldState Research Institute Center for Physical Sciences and Technology</v>
      </c>
      <c r="K288" s="214" t="str">
        <f t="shared" si="13"/>
        <v>GoldState Research Institute Center for Physical Sciences and Technology</v>
      </c>
    </row>
    <row r="289" spans="1:11">
      <c r="A289" s="192" t="s">
        <v>140</v>
      </c>
      <c r="B289" s="192" t="s">
        <v>985</v>
      </c>
      <c r="C289" s="192" t="s">
        <v>743</v>
      </c>
      <c r="D289" s="192" t="s">
        <v>276</v>
      </c>
      <c r="E289" s="192" t="s">
        <v>744</v>
      </c>
      <c r="F289" s="192" t="s">
        <v>149</v>
      </c>
      <c r="G289" s="192"/>
      <c r="H289" s="265" t="s">
        <v>658</v>
      </c>
      <c r="I289" s="173" t="s">
        <v>279</v>
      </c>
      <c r="J289" s="214" t="str">
        <f t="shared" si="12"/>
        <v>GoldSumitomo Kinzoku Kozan K.K.</v>
      </c>
      <c r="K289" s="214" t="str">
        <f t="shared" si="13"/>
        <v>GoldSumitomo Kinzoku Kozan K.K.</v>
      </c>
    </row>
    <row r="290" spans="1:11">
      <c r="A290" s="192" t="s">
        <v>140</v>
      </c>
      <c r="B290" s="192" t="s">
        <v>743</v>
      </c>
      <c r="C290" s="192" t="s">
        <v>743</v>
      </c>
      <c r="D290" s="192" t="s">
        <v>276</v>
      </c>
      <c r="E290" s="192" t="s">
        <v>744</v>
      </c>
      <c r="F290" s="192" t="s">
        <v>149</v>
      </c>
      <c r="G290" s="192"/>
      <c r="H290" s="265" t="s">
        <v>658</v>
      </c>
      <c r="I290" s="173" t="s">
        <v>279</v>
      </c>
      <c r="J290" s="214" t="str">
        <f t="shared" si="12"/>
        <v>GoldSumitomo Metal Mining Co., Ltd.</v>
      </c>
      <c r="K290" s="214" t="str">
        <f t="shared" si="13"/>
        <v>GoldSumitomo Metal Mining Co., Ltd.</v>
      </c>
    </row>
    <row r="291" spans="1:11">
      <c r="A291" s="192" t="s">
        <v>140</v>
      </c>
      <c r="B291" s="192" t="s">
        <v>986</v>
      </c>
      <c r="C291" s="192" t="s">
        <v>986</v>
      </c>
      <c r="D291" s="192" t="s">
        <v>473</v>
      </c>
      <c r="E291" s="192" t="s">
        <v>987</v>
      </c>
      <c r="F291" s="192" t="s">
        <v>149</v>
      </c>
      <c r="G291" s="192"/>
      <c r="H291" s="265" t="s">
        <v>988</v>
      </c>
      <c r="I291" s="173" t="s">
        <v>989</v>
      </c>
      <c r="J291" s="214" t="str">
        <f t="shared" si="12"/>
        <v>GoldSungEel HiMetal Co., Ltd.</v>
      </c>
      <c r="K291" s="214" t="str">
        <f t="shared" si="13"/>
        <v>GoldSungEel HiMetal Co., Ltd.</v>
      </c>
    </row>
    <row r="292" spans="1:11">
      <c r="A292" s="192" t="s">
        <v>140</v>
      </c>
      <c r="B292" s="192" t="s">
        <v>990</v>
      </c>
      <c r="C292" s="192" t="s">
        <v>986</v>
      </c>
      <c r="D292" s="192" t="s">
        <v>473</v>
      </c>
      <c r="E292" s="192" t="s">
        <v>987</v>
      </c>
      <c r="F292" s="192" t="s">
        <v>149</v>
      </c>
      <c r="G292" s="192"/>
      <c r="H292" s="265" t="s">
        <v>988</v>
      </c>
      <c r="I292" s="173" t="s">
        <v>989</v>
      </c>
      <c r="J292" s="214" t="str">
        <f t="shared" si="12"/>
        <v>GoldSungEel HiTech</v>
      </c>
      <c r="K292" s="214" t="str">
        <f t="shared" si="13"/>
        <v>GoldSungEel HiTech</v>
      </c>
    </row>
    <row r="293" spans="1:11">
      <c r="A293" s="192" t="s">
        <v>140</v>
      </c>
      <c r="B293" s="192" t="s">
        <v>991</v>
      </c>
      <c r="C293" s="192" t="s">
        <v>991</v>
      </c>
      <c r="D293" s="192" t="s">
        <v>502</v>
      </c>
      <c r="E293" s="192" t="s">
        <v>992</v>
      </c>
      <c r="F293" s="192" t="s">
        <v>149</v>
      </c>
      <c r="G293" s="192"/>
      <c r="H293" s="265" t="s">
        <v>970</v>
      </c>
      <c r="I293" s="173" t="s">
        <v>970</v>
      </c>
      <c r="J293" s="214" t="str">
        <f t="shared" si="12"/>
        <v>GoldSuper Dragon Technology Co., Ltd.</v>
      </c>
      <c r="K293" s="214" t="str">
        <f t="shared" si="13"/>
        <v>GoldSuper Dragon Technology Co., Ltd.</v>
      </c>
    </row>
    <row r="294" spans="1:11">
      <c r="A294" s="192" t="s">
        <v>140</v>
      </c>
      <c r="B294" s="192" t="s">
        <v>993</v>
      </c>
      <c r="C294" s="192" t="s">
        <v>993</v>
      </c>
      <c r="D294" s="192" t="s">
        <v>239</v>
      </c>
      <c r="E294" s="192" t="s">
        <v>994</v>
      </c>
      <c r="F294" s="192" t="s">
        <v>149</v>
      </c>
      <c r="G294" s="192"/>
      <c r="H294" s="265" t="s">
        <v>995</v>
      </c>
      <c r="I294" s="173" t="s">
        <v>442</v>
      </c>
      <c r="J294" s="214" t="str">
        <f t="shared" si="12"/>
        <v>GoldT.C.A S.p.A</v>
      </c>
      <c r="K294" s="214" t="str">
        <f t="shared" si="13"/>
        <v>GoldT.C.A S.p.A</v>
      </c>
    </row>
    <row r="295" spans="1:11">
      <c r="A295" s="192" t="s">
        <v>140</v>
      </c>
      <c r="B295" s="192" t="s">
        <v>996</v>
      </c>
      <c r="C295" s="192" t="s">
        <v>791</v>
      </c>
      <c r="D295" s="192" t="s">
        <v>276</v>
      </c>
      <c r="E295" s="192" t="s">
        <v>792</v>
      </c>
      <c r="F295" s="192" t="s">
        <v>149</v>
      </c>
      <c r="G295" s="192"/>
      <c r="H295" s="265" t="s">
        <v>793</v>
      </c>
      <c r="I295" s="173" t="s">
        <v>794</v>
      </c>
      <c r="J295" s="214" t="str">
        <f t="shared" si="12"/>
        <v>GoldTakehara Refinery</v>
      </c>
      <c r="K295" s="214" t="str">
        <f t="shared" si="13"/>
        <v>GoldTakehara Refinery</v>
      </c>
    </row>
    <row r="296" spans="1:11">
      <c r="A296" s="192" t="s">
        <v>140</v>
      </c>
      <c r="B296" s="192" t="s">
        <v>997</v>
      </c>
      <c r="C296" s="192" t="s">
        <v>656</v>
      </c>
      <c r="D296" s="192" t="s">
        <v>276</v>
      </c>
      <c r="E296" s="192" t="s">
        <v>657</v>
      </c>
      <c r="F296" s="192" t="s">
        <v>149</v>
      </c>
      <c r="G296" s="192"/>
      <c r="H296" s="265" t="s">
        <v>658</v>
      </c>
      <c r="I296" s="173" t="s">
        <v>279</v>
      </c>
      <c r="J296" s="214" t="str">
        <f t="shared" si="12"/>
        <v>GoldTamano Smelter</v>
      </c>
      <c r="K296" s="214" t="str">
        <f t="shared" si="13"/>
        <v>GoldTamano Smelter</v>
      </c>
    </row>
    <row r="297" spans="1:11">
      <c r="A297" s="192" t="s">
        <v>140</v>
      </c>
      <c r="B297" s="192" t="s">
        <v>998</v>
      </c>
      <c r="C297" s="192" t="s">
        <v>956</v>
      </c>
      <c r="D297" s="192" t="s">
        <v>276</v>
      </c>
      <c r="E297" s="192" t="s">
        <v>957</v>
      </c>
      <c r="F297" s="192" t="s">
        <v>149</v>
      </c>
      <c r="G297" s="192"/>
      <c r="H297" s="265" t="s">
        <v>958</v>
      </c>
      <c r="I297" s="173" t="s">
        <v>279</v>
      </c>
      <c r="J297" s="214" t="str">
        <f t="shared" si="12"/>
        <v>GoldTanaka Denshi Kogyo K.K</v>
      </c>
      <c r="K297" s="214" t="str">
        <f t="shared" si="13"/>
        <v>GoldTanaka Denshi Kogyo K.K</v>
      </c>
    </row>
    <row r="298" spans="1:11">
      <c r="A298" s="192" t="s">
        <v>140</v>
      </c>
      <c r="B298" s="192" t="s">
        <v>999</v>
      </c>
      <c r="C298" s="192" t="s">
        <v>956</v>
      </c>
      <c r="D298" s="192" t="s">
        <v>276</v>
      </c>
      <c r="E298" s="192" t="s">
        <v>957</v>
      </c>
      <c r="F298" s="192" t="s">
        <v>149</v>
      </c>
      <c r="G298" s="192"/>
      <c r="H298" s="265" t="s">
        <v>958</v>
      </c>
      <c r="I298" s="173" t="s">
        <v>279</v>
      </c>
      <c r="J298" s="214" t="str">
        <f t="shared" si="12"/>
        <v>GoldTanaka Electronics (Hong Kong) Pte. Ltd.</v>
      </c>
      <c r="K298" s="214" t="str">
        <f t="shared" si="13"/>
        <v>GoldTanaka Electronics (Hong Kong) Pte. Ltd.</v>
      </c>
    </row>
    <row r="299" spans="1:11">
      <c r="A299" s="192" t="s">
        <v>140</v>
      </c>
      <c r="B299" s="192" t="s">
        <v>1000</v>
      </c>
      <c r="C299" s="192" t="s">
        <v>956</v>
      </c>
      <c r="D299" s="192" t="s">
        <v>276</v>
      </c>
      <c r="E299" s="192" t="s">
        <v>957</v>
      </c>
      <c r="F299" s="192" t="s">
        <v>149</v>
      </c>
      <c r="G299" s="192"/>
      <c r="H299" s="265" t="s">
        <v>958</v>
      </c>
      <c r="I299" s="173" t="s">
        <v>279</v>
      </c>
      <c r="J299" s="214" t="str">
        <f t="shared" si="12"/>
        <v>GoldTANAKA Electronics (Malaysia) SDN. BHD.</v>
      </c>
      <c r="K299" s="214" t="str">
        <f t="shared" si="13"/>
        <v>GoldTANAKA Electronics (Malaysia) SDN. BHD.</v>
      </c>
    </row>
    <row r="300" spans="1:11">
      <c r="A300" s="192" t="s">
        <v>140</v>
      </c>
      <c r="B300" s="192" t="s">
        <v>1001</v>
      </c>
      <c r="C300" s="192" t="s">
        <v>956</v>
      </c>
      <c r="D300" s="192" t="s">
        <v>276</v>
      </c>
      <c r="E300" s="192" t="s">
        <v>957</v>
      </c>
      <c r="F300" s="192" t="s">
        <v>149</v>
      </c>
      <c r="G300" s="192"/>
      <c r="H300" s="265" t="s">
        <v>958</v>
      </c>
      <c r="I300" s="173" t="s">
        <v>279</v>
      </c>
      <c r="J300" s="214" t="str">
        <f t="shared" si="12"/>
        <v>GoldTanaka Electronics (Singapore) Pte. Ltd.</v>
      </c>
      <c r="K300" s="214" t="str">
        <f t="shared" si="13"/>
        <v>GoldTanaka Electronics (Singapore) Pte. Ltd.</v>
      </c>
    </row>
    <row r="301" spans="1:11">
      <c r="A301" s="192" t="s">
        <v>140</v>
      </c>
      <c r="B301" s="192" t="s">
        <v>1002</v>
      </c>
      <c r="C301" s="192" t="s">
        <v>956</v>
      </c>
      <c r="D301" s="192" t="s">
        <v>276</v>
      </c>
      <c r="E301" s="192" t="s">
        <v>957</v>
      </c>
      <c r="F301" s="192" t="s">
        <v>149</v>
      </c>
      <c r="G301" s="192"/>
      <c r="H301" s="265" t="s">
        <v>958</v>
      </c>
      <c r="I301" s="173" t="s">
        <v>279</v>
      </c>
      <c r="J301" s="214" t="str">
        <f t="shared" si="12"/>
        <v>GoldTanaka Kikinzoku International</v>
      </c>
      <c r="K301" s="214" t="str">
        <f t="shared" si="13"/>
        <v>GoldTanaka Kikinzoku International</v>
      </c>
    </row>
    <row r="302" spans="1:11">
      <c r="A302" s="192" t="s">
        <v>140</v>
      </c>
      <c r="B302" s="192" t="s">
        <v>1003</v>
      </c>
      <c r="C302" s="192" t="s">
        <v>956</v>
      </c>
      <c r="D302" s="192" t="s">
        <v>276</v>
      </c>
      <c r="E302" s="192" t="s">
        <v>957</v>
      </c>
      <c r="F302" s="192" t="s">
        <v>149</v>
      </c>
      <c r="G302" s="192"/>
      <c r="H302" s="265" t="s">
        <v>958</v>
      </c>
      <c r="I302" s="173" t="s">
        <v>279</v>
      </c>
      <c r="J302" s="214" t="str">
        <f t="shared" si="12"/>
        <v>GoldTanaka Kikinzoku Kogyo K.K</v>
      </c>
      <c r="K302" s="214" t="str">
        <f t="shared" si="13"/>
        <v>GoldTanaka Kikinzoku Kogyo K.K</v>
      </c>
    </row>
    <row r="303" spans="1:11">
      <c r="A303" s="192" t="s">
        <v>140</v>
      </c>
      <c r="B303" s="192" t="s">
        <v>956</v>
      </c>
      <c r="C303" s="192" t="s">
        <v>956</v>
      </c>
      <c r="D303" s="192" t="s">
        <v>276</v>
      </c>
      <c r="E303" s="192" t="s">
        <v>957</v>
      </c>
      <c r="F303" s="192" t="s">
        <v>149</v>
      </c>
      <c r="G303" s="192"/>
      <c r="H303" s="265" t="s">
        <v>958</v>
      </c>
      <c r="I303" s="173" t="s">
        <v>279</v>
      </c>
      <c r="J303" s="214" t="str">
        <f t="shared" si="12"/>
        <v>GoldTanaka Kikinzoku Kogyo K.K.</v>
      </c>
      <c r="K303" s="214" t="str">
        <f t="shared" si="13"/>
        <v>GoldTanaka Kikinzoku Kogyo K.K.</v>
      </c>
    </row>
    <row r="304" spans="1:11">
      <c r="A304" s="192" t="s">
        <v>140</v>
      </c>
      <c r="B304" s="192" t="s">
        <v>1004</v>
      </c>
      <c r="C304" s="192" t="s">
        <v>956</v>
      </c>
      <c r="D304" s="192" t="s">
        <v>276</v>
      </c>
      <c r="E304" s="192" t="s">
        <v>957</v>
      </c>
      <c r="F304" s="192" t="s">
        <v>149</v>
      </c>
      <c r="G304" s="192"/>
      <c r="H304" s="265" t="s">
        <v>958</v>
      </c>
      <c r="I304" s="173" t="s">
        <v>279</v>
      </c>
      <c r="J304" s="214" t="str">
        <f t="shared" si="12"/>
        <v>GoldTanaka Precious Metals</v>
      </c>
      <c r="K304" s="214" t="str">
        <f t="shared" si="13"/>
        <v>GoldTanaka Precious Metals</v>
      </c>
    </row>
    <row r="305" spans="1:11">
      <c r="A305" s="192" t="s">
        <v>140</v>
      </c>
      <c r="B305" s="192" t="s">
        <v>1005</v>
      </c>
      <c r="C305" s="192" t="s">
        <v>575</v>
      </c>
      <c r="D305" s="192" t="s">
        <v>147</v>
      </c>
      <c r="E305" s="192" t="s">
        <v>576</v>
      </c>
      <c r="F305" s="192" t="s">
        <v>149</v>
      </c>
      <c r="G305" s="192"/>
      <c r="H305" s="265" t="s">
        <v>577</v>
      </c>
      <c r="I305" s="173" t="s">
        <v>578</v>
      </c>
      <c r="J305" s="214" t="str">
        <f t="shared" si="12"/>
        <v>GoldThe Great Wall Gold and Silver Refinery of China</v>
      </c>
      <c r="K305" s="214" t="str">
        <f t="shared" si="13"/>
        <v>GoldThe Great Wall Gold and Silver Refinery of China</v>
      </c>
    </row>
    <row r="306" spans="1:11">
      <c r="A306" s="192" t="s">
        <v>140</v>
      </c>
      <c r="B306" s="192" t="s">
        <v>1006</v>
      </c>
      <c r="C306" s="192" t="s">
        <v>268</v>
      </c>
      <c r="D306" s="192" t="s">
        <v>244</v>
      </c>
      <c r="E306" s="192" t="s">
        <v>269</v>
      </c>
      <c r="F306" s="192" t="s">
        <v>149</v>
      </c>
      <c r="G306" s="192"/>
      <c r="H306" s="265" t="s">
        <v>270</v>
      </c>
      <c r="I306" s="173" t="s">
        <v>271</v>
      </c>
      <c r="J306" s="214" t="str">
        <f t="shared" si="12"/>
        <v>GoldThe Perth Mint</v>
      </c>
      <c r="K306" s="214" t="str">
        <f t="shared" si="13"/>
        <v>GoldThe Perth Mint</v>
      </c>
    </row>
    <row r="307" spans="1:11">
      <c r="A307" s="192" t="s">
        <v>140</v>
      </c>
      <c r="B307" s="192" t="s">
        <v>1007</v>
      </c>
      <c r="C307" s="192" t="s">
        <v>449</v>
      </c>
      <c r="D307" s="192" t="s">
        <v>147</v>
      </c>
      <c r="E307" s="192" t="s">
        <v>450</v>
      </c>
      <c r="F307" s="192" t="s">
        <v>149</v>
      </c>
      <c r="G307" s="192"/>
      <c r="H307" s="265" t="s">
        <v>451</v>
      </c>
      <c r="I307" s="173" t="s">
        <v>452</v>
      </c>
      <c r="J307" s="214" t="str">
        <f t="shared" si="12"/>
        <v>GoldThe Refinery of Shandong Gold Mining Co., Ltd.</v>
      </c>
      <c r="K307" s="214" t="str">
        <f t="shared" si="13"/>
        <v>GoldThe Refinery of Shandong Gold Mining Co., Ltd.</v>
      </c>
    </row>
    <row r="308" spans="1:11">
      <c r="A308" s="192" t="s">
        <v>140</v>
      </c>
      <c r="B308" s="192" t="s">
        <v>1008</v>
      </c>
      <c r="C308" s="192" t="s">
        <v>1008</v>
      </c>
      <c r="D308" s="192" t="s">
        <v>351</v>
      </c>
      <c r="E308" s="192" t="s">
        <v>1009</v>
      </c>
      <c r="F308" s="192" t="s">
        <v>149</v>
      </c>
      <c r="G308" s="192"/>
      <c r="H308" s="265" t="s">
        <v>1010</v>
      </c>
      <c r="I308" s="173" t="s">
        <v>513</v>
      </c>
      <c r="J308" s="214" t="str">
        <f t="shared" si="12"/>
        <v>GoldTITAN COMPANY LIMITED, JEWELLERY DIVISION</v>
      </c>
      <c r="K308" s="214" t="str">
        <f t="shared" si="13"/>
        <v>GoldTITAN COMPANY LIMITED, JEWELLERY DIVISION</v>
      </c>
    </row>
    <row r="309" spans="1:11">
      <c r="A309" s="192" t="s">
        <v>140</v>
      </c>
      <c r="B309" s="192" t="s">
        <v>1011</v>
      </c>
      <c r="C309" s="192" t="s">
        <v>1011</v>
      </c>
      <c r="D309" s="192" t="s">
        <v>276</v>
      </c>
      <c r="E309" s="192" t="s">
        <v>1012</v>
      </c>
      <c r="F309" s="192" t="s">
        <v>149</v>
      </c>
      <c r="G309" s="192"/>
      <c r="H309" s="265" t="s">
        <v>1013</v>
      </c>
      <c r="I309" s="173" t="s">
        <v>279</v>
      </c>
      <c r="J309" s="214" t="str">
        <f t="shared" si="12"/>
        <v>GoldTokuriki Honten Co., Ltd.</v>
      </c>
      <c r="K309" s="214" t="str">
        <f t="shared" si="13"/>
        <v>GoldTokuriki Honten Co., Ltd.</v>
      </c>
    </row>
    <row r="310" spans="1:11">
      <c r="A310" s="192" t="s">
        <v>140</v>
      </c>
      <c r="B310" s="192" t="s">
        <v>1014</v>
      </c>
      <c r="C310" s="192" t="s">
        <v>317</v>
      </c>
      <c r="D310" s="192" t="s">
        <v>147</v>
      </c>
      <c r="E310" s="192" t="s">
        <v>318</v>
      </c>
      <c r="F310" s="192" t="s">
        <v>149</v>
      </c>
      <c r="G310" s="192"/>
      <c r="H310" s="265" t="s">
        <v>319</v>
      </c>
      <c r="I310" s="173" t="s">
        <v>320</v>
      </c>
      <c r="J310" s="214" t="str">
        <f t="shared" si="12"/>
        <v>GoldTongling (Jinguan) Nonferrous Jinguan Copper Industry</v>
      </c>
      <c r="K310" s="214" t="str">
        <f t="shared" si="13"/>
        <v>GoldTongling (Jinguan) Nonferrous Jinguan Copper Industry</v>
      </c>
    </row>
    <row r="311" spans="1:11">
      <c r="A311" s="192" t="s">
        <v>140</v>
      </c>
      <c r="B311" s="192" t="s">
        <v>317</v>
      </c>
      <c r="C311" s="192" t="s">
        <v>317</v>
      </c>
      <c r="D311" s="192" t="s">
        <v>147</v>
      </c>
      <c r="E311" s="192" t="s">
        <v>318</v>
      </c>
      <c r="F311" s="192" t="s">
        <v>149</v>
      </c>
      <c r="G311" s="192"/>
      <c r="H311" s="265" t="s">
        <v>319</v>
      </c>
      <c r="I311" s="173" t="s">
        <v>320</v>
      </c>
      <c r="J311" s="214" t="str">
        <f t="shared" si="12"/>
        <v>GoldTongling Nonferrous Jinguan (Ausmelt) Copper Industry</v>
      </c>
      <c r="K311" s="214" t="str">
        <f t="shared" si="13"/>
        <v>GoldTongling Nonferrous Jinguan (Ausmelt) Copper Industry</v>
      </c>
    </row>
    <row r="312" spans="1:11">
      <c r="A312" s="192" t="s">
        <v>140</v>
      </c>
      <c r="B312" s="192" t="s">
        <v>1015</v>
      </c>
      <c r="C312" s="192" t="s">
        <v>317</v>
      </c>
      <c r="D312" s="192" t="s">
        <v>147</v>
      </c>
      <c r="E312" s="192" t="s">
        <v>318</v>
      </c>
      <c r="F312" s="192" t="s">
        <v>149</v>
      </c>
      <c r="G312" s="192"/>
      <c r="H312" s="265" t="s">
        <v>319</v>
      </c>
      <c r="I312" s="173" t="s">
        <v>320</v>
      </c>
      <c r="J312" s="214" t="str">
        <f t="shared" si="12"/>
        <v>GoldTongling Nonferrous Metals Group Co., Ltd.</v>
      </c>
      <c r="K312" s="214" t="str">
        <f t="shared" si="13"/>
        <v>GoldTongling Nonferrous Metals Group Co., Ltd.</v>
      </c>
    </row>
    <row r="313" spans="1:11">
      <c r="A313" s="192" t="s">
        <v>140</v>
      </c>
      <c r="B313" s="192" t="s">
        <v>1016</v>
      </c>
      <c r="C313" s="192" t="s">
        <v>317</v>
      </c>
      <c r="D313" s="192" t="s">
        <v>147</v>
      </c>
      <c r="E313" s="192" t="s">
        <v>318</v>
      </c>
      <c r="F313" s="192" t="s">
        <v>149</v>
      </c>
      <c r="G313" s="192"/>
      <c r="H313" s="265" t="s">
        <v>319</v>
      </c>
      <c r="I313" s="173" t="s">
        <v>320</v>
      </c>
      <c r="J313" s="214" t="str">
        <f t="shared" si="12"/>
        <v>GoldTongLing Nonferrous Metals Group Holdings Co., Ltd.</v>
      </c>
      <c r="K313" s="214" t="str">
        <f t="shared" si="13"/>
        <v>GoldTongLing Nonferrous Metals Group Holdings Co., Ltd.</v>
      </c>
    </row>
    <row r="314" spans="1:11">
      <c r="A314" s="192" t="s">
        <v>140</v>
      </c>
      <c r="B314" s="192" t="s">
        <v>1017</v>
      </c>
      <c r="C314" s="192" t="s">
        <v>1017</v>
      </c>
      <c r="D314" s="192" t="s">
        <v>665</v>
      </c>
      <c r="E314" s="192" t="s">
        <v>1018</v>
      </c>
      <c r="F314" s="192" t="s">
        <v>149</v>
      </c>
      <c r="G314" s="192"/>
      <c r="H314" s="265" t="s">
        <v>1019</v>
      </c>
      <c r="I314" s="173" t="s">
        <v>1020</v>
      </c>
      <c r="J314" s="214" t="str">
        <f t="shared" si="12"/>
        <v>GoldTOO Tau-Ken-Altyn</v>
      </c>
      <c r="K314" s="214" t="str">
        <f t="shared" si="13"/>
        <v>GoldTOO Tau-Ken-Altyn</v>
      </c>
    </row>
    <row r="315" spans="1:11">
      <c r="A315" s="192" t="s">
        <v>140</v>
      </c>
      <c r="B315" s="192" t="s">
        <v>1021</v>
      </c>
      <c r="C315" s="192" t="s">
        <v>1021</v>
      </c>
      <c r="D315" s="192" t="s">
        <v>473</v>
      </c>
      <c r="E315" s="192" t="s">
        <v>1022</v>
      </c>
      <c r="F315" s="192" t="s">
        <v>149</v>
      </c>
      <c r="G315" s="192"/>
      <c r="H315" s="265" t="s">
        <v>1023</v>
      </c>
      <c r="I315" s="173" t="s">
        <v>1024</v>
      </c>
      <c r="J315" s="214" t="str">
        <f t="shared" si="12"/>
        <v>GoldTorecom</v>
      </c>
      <c r="K315" s="214" t="str">
        <f t="shared" si="13"/>
        <v>GoldTorecom</v>
      </c>
    </row>
    <row r="316" spans="1:11">
      <c r="A316" s="192" t="s">
        <v>140</v>
      </c>
      <c r="B316" s="192" t="s">
        <v>1025</v>
      </c>
      <c r="C316" s="192" t="s">
        <v>729</v>
      </c>
      <c r="D316" s="192" t="s">
        <v>162</v>
      </c>
      <c r="E316" s="192" t="s">
        <v>730</v>
      </c>
      <c r="F316" s="192" t="s">
        <v>149</v>
      </c>
      <c r="G316" s="192"/>
      <c r="H316" s="265" t="s">
        <v>731</v>
      </c>
      <c r="I316" s="173" t="s">
        <v>165</v>
      </c>
      <c r="J316" s="214" t="str">
        <f t="shared" si="12"/>
        <v>GoldUbro-Union of Brazilian Refiners</v>
      </c>
      <c r="K316" s="214" t="str">
        <f t="shared" si="13"/>
        <v>GoldUbro-Union of Brazilian Refiners</v>
      </c>
    </row>
    <row r="317" spans="1:11">
      <c r="A317" s="192" t="s">
        <v>140</v>
      </c>
      <c r="B317" s="192" t="s">
        <v>1026</v>
      </c>
      <c r="C317" s="192" t="s">
        <v>758</v>
      </c>
      <c r="D317" s="192" t="s">
        <v>203</v>
      </c>
      <c r="E317" s="192" t="s">
        <v>759</v>
      </c>
      <c r="F317" s="192" t="s">
        <v>149</v>
      </c>
      <c r="G317" s="192"/>
      <c r="H317" s="265" t="s">
        <v>760</v>
      </c>
      <c r="I317" s="173" t="s">
        <v>206</v>
      </c>
      <c r="J317" s="214" t="str">
        <f t="shared" si="12"/>
        <v>GoldUmicore Precious Metals Refining Hoboken</v>
      </c>
      <c r="K317" s="214" t="str">
        <f t="shared" si="13"/>
        <v>GoldUmicore Precious Metals Refining Hoboken</v>
      </c>
    </row>
    <row r="318" spans="1:11">
      <c r="A318" s="192" t="s">
        <v>140</v>
      </c>
      <c r="B318" s="192" t="s">
        <v>1027</v>
      </c>
      <c r="C318" s="192" t="s">
        <v>1027</v>
      </c>
      <c r="D318" s="192" t="s">
        <v>1028</v>
      </c>
      <c r="E318" s="192" t="s">
        <v>1029</v>
      </c>
      <c r="F318" s="192" t="s">
        <v>149</v>
      </c>
      <c r="G318" s="192"/>
      <c r="H318" s="265" t="s">
        <v>1030</v>
      </c>
      <c r="I318" s="173" t="s">
        <v>1031</v>
      </c>
      <c r="J318" s="214" t="str">
        <f t="shared" si="12"/>
        <v>GoldUmicore Precious Metals Thailand</v>
      </c>
      <c r="K318" s="214" t="str">
        <f t="shared" si="13"/>
        <v>GoldUmicore Precious Metals Thailand</v>
      </c>
    </row>
    <row r="319" spans="1:11">
      <c r="A319" s="192" t="s">
        <v>140</v>
      </c>
      <c r="B319" s="192" t="s">
        <v>758</v>
      </c>
      <c r="C319" s="192" t="s">
        <v>758</v>
      </c>
      <c r="D319" s="192" t="s">
        <v>203</v>
      </c>
      <c r="E319" s="192" t="s">
        <v>759</v>
      </c>
      <c r="F319" s="192" t="s">
        <v>149</v>
      </c>
      <c r="G319" s="192"/>
      <c r="H319" s="265" t="s">
        <v>760</v>
      </c>
      <c r="I319" s="173" t="s">
        <v>206</v>
      </c>
      <c r="J319" s="214" t="str">
        <f t="shared" si="12"/>
        <v>GoldUmicore S.A. Business Unit Precious Metals Refining</v>
      </c>
      <c r="K319" s="214" t="str">
        <f t="shared" si="13"/>
        <v>GoldUmicore S.A. Business Unit Precious Metals Refining</v>
      </c>
    </row>
    <row r="320" spans="1:11">
      <c r="A320" s="192" t="s">
        <v>140</v>
      </c>
      <c r="B320" s="192" t="s">
        <v>1032</v>
      </c>
      <c r="C320" s="192" t="s">
        <v>1032</v>
      </c>
      <c r="D320" s="192" t="s">
        <v>249</v>
      </c>
      <c r="E320" s="192" t="s">
        <v>1033</v>
      </c>
      <c r="F320" s="192" t="s">
        <v>149</v>
      </c>
      <c r="G320" s="192"/>
      <c r="H320" s="265" t="s">
        <v>1034</v>
      </c>
      <c r="I320" s="173" t="s">
        <v>735</v>
      </c>
      <c r="J320" s="214" t="str">
        <f t="shared" si="12"/>
        <v>GoldUnited Precious Metal Refining, Inc.</v>
      </c>
      <c r="K320" s="214" t="str">
        <f t="shared" si="13"/>
        <v>GoldUnited Precious Metal Refining, Inc.</v>
      </c>
    </row>
    <row r="321" spans="1:11">
      <c r="A321" s="192" t="s">
        <v>140</v>
      </c>
      <c r="B321" s="192" t="s">
        <v>1035</v>
      </c>
      <c r="C321" s="192" t="s">
        <v>1035</v>
      </c>
      <c r="D321" s="192" t="s">
        <v>327</v>
      </c>
      <c r="E321" s="192" t="s">
        <v>1036</v>
      </c>
      <c r="F321" s="192" t="s">
        <v>149</v>
      </c>
      <c r="G321" s="192"/>
      <c r="H321" s="265" t="s">
        <v>1037</v>
      </c>
      <c r="I321" s="173" t="s">
        <v>330</v>
      </c>
      <c r="J321" s="214" t="str">
        <f t="shared" si="12"/>
        <v>GoldValcambi S.A.</v>
      </c>
      <c r="K321" s="214" t="str">
        <f t="shared" si="13"/>
        <v>GoldValcambi S.A.</v>
      </c>
    </row>
    <row r="322" spans="1:11">
      <c r="A322" s="192" t="s">
        <v>140</v>
      </c>
      <c r="B322" s="192" t="s">
        <v>1038</v>
      </c>
      <c r="C322" s="192" t="s">
        <v>435</v>
      </c>
      <c r="D322" s="192" t="s">
        <v>147</v>
      </c>
      <c r="E322" s="192" t="s">
        <v>436</v>
      </c>
      <c r="F322" s="192" t="s">
        <v>149</v>
      </c>
      <c r="G322" s="192"/>
      <c r="H322" s="265" t="s">
        <v>437</v>
      </c>
      <c r="I322" s="173" t="s">
        <v>195</v>
      </c>
      <c r="J322" s="214" t="str">
        <f t="shared" si="12"/>
        <v>GoldWangjiaqiao, Wuhua District</v>
      </c>
      <c r="K322" s="214" t="str">
        <f t="shared" si="13"/>
        <v>GoldWangjiaqiao, Wuhua District</v>
      </c>
    </row>
    <row r="323" spans="1:11">
      <c r="A323" s="192" t="s">
        <v>140</v>
      </c>
      <c r="B323" s="192" t="s">
        <v>1039</v>
      </c>
      <c r="C323" s="192" t="s">
        <v>1039</v>
      </c>
      <c r="D323" s="192" t="s">
        <v>899</v>
      </c>
      <c r="E323" s="192" t="s">
        <v>1040</v>
      </c>
      <c r="F323" s="192" t="s">
        <v>149</v>
      </c>
      <c r="G323" s="192"/>
      <c r="H323" s="265" t="s">
        <v>1041</v>
      </c>
      <c r="I323" s="173" t="s">
        <v>1042</v>
      </c>
      <c r="J323" s="214" t="str">
        <f t="shared" si="12"/>
        <v>GoldWEEEREFINING</v>
      </c>
      <c r="K323" s="214" t="str">
        <f t="shared" si="13"/>
        <v>GoldWEEEREFINING</v>
      </c>
    </row>
    <row r="324" spans="1:11">
      <c r="A324" s="192" t="s">
        <v>140</v>
      </c>
      <c r="B324" s="192" t="s">
        <v>1043</v>
      </c>
      <c r="C324" s="192" t="s">
        <v>268</v>
      </c>
      <c r="D324" s="192" t="s">
        <v>244</v>
      </c>
      <c r="E324" s="192" t="s">
        <v>269</v>
      </c>
      <c r="F324" s="192" t="s">
        <v>149</v>
      </c>
      <c r="G324" s="192"/>
      <c r="H324" s="265" t="s">
        <v>270</v>
      </c>
      <c r="I324" s="173" t="s">
        <v>271</v>
      </c>
      <c r="J324" s="214" t="str">
        <f t="shared" ref="J324:J387" si="14">A324&amp;B324</f>
        <v>GoldWestern Australian Mint (T/a The Perth Mint)</v>
      </c>
      <c r="K324" s="214" t="str">
        <f t="shared" ref="K324:K387" si="15">A324&amp;B324</f>
        <v>GoldWestern Australian Mint (T/a The Perth Mint)</v>
      </c>
    </row>
    <row r="325" spans="1:11">
      <c r="A325" s="192" t="s">
        <v>140</v>
      </c>
      <c r="B325" s="192" t="s">
        <v>1044</v>
      </c>
      <c r="C325" s="192" t="s">
        <v>1044</v>
      </c>
      <c r="D325" s="192" t="s">
        <v>263</v>
      </c>
      <c r="E325" s="192" t="s">
        <v>1045</v>
      </c>
      <c r="F325" s="192" t="s">
        <v>149</v>
      </c>
      <c r="G325" s="192"/>
      <c r="H325" s="265" t="s">
        <v>265</v>
      </c>
      <c r="I325" s="173" t="s">
        <v>266</v>
      </c>
      <c r="J325" s="214" t="str">
        <f t="shared" si="14"/>
        <v>GoldWIELAND Edelmetalle GmbH</v>
      </c>
      <c r="K325" s="214" t="str">
        <f t="shared" si="15"/>
        <v>GoldWIELAND Edelmetalle GmbH</v>
      </c>
    </row>
    <row r="326" spans="1:11">
      <c r="A326" s="192" t="s">
        <v>140</v>
      </c>
      <c r="B326" s="192" t="s">
        <v>1046</v>
      </c>
      <c r="C326" s="192" t="s">
        <v>732</v>
      </c>
      <c r="D326" s="192" t="s">
        <v>249</v>
      </c>
      <c r="E326" s="192" t="s">
        <v>733</v>
      </c>
      <c r="F326" s="192" t="s">
        <v>149</v>
      </c>
      <c r="G326" s="192"/>
      <c r="H326" s="265" t="s">
        <v>734</v>
      </c>
      <c r="I326" s="173" t="s">
        <v>735</v>
      </c>
      <c r="J326" s="214" t="str">
        <f t="shared" si="14"/>
        <v>GoldWilliams Advanced Materials</v>
      </c>
      <c r="K326" s="214" t="str">
        <f t="shared" si="15"/>
        <v>GoldWilliams Advanced Materials</v>
      </c>
    </row>
    <row r="327" spans="1:11">
      <c r="A327" s="192" t="s">
        <v>140</v>
      </c>
      <c r="B327" s="192" t="s">
        <v>1047</v>
      </c>
      <c r="C327" s="192" t="s">
        <v>412</v>
      </c>
      <c r="D327" s="192" t="s">
        <v>333</v>
      </c>
      <c r="E327" s="192" t="s">
        <v>413</v>
      </c>
      <c r="F327" s="192" t="s">
        <v>149</v>
      </c>
      <c r="G327" s="192"/>
      <c r="H327" s="265" t="s">
        <v>414</v>
      </c>
      <c r="I327" s="173" t="s">
        <v>415</v>
      </c>
      <c r="J327" s="214" t="str">
        <f t="shared" si="14"/>
        <v>GoldXstrata</v>
      </c>
      <c r="K327" s="214" t="str">
        <f t="shared" si="15"/>
        <v>GoldXstrata</v>
      </c>
    </row>
    <row r="328" spans="1:11">
      <c r="A328" s="192" t="s">
        <v>140</v>
      </c>
      <c r="B328" s="192" t="s">
        <v>687</v>
      </c>
      <c r="C328" s="192" t="s">
        <v>687</v>
      </c>
      <c r="D328" s="192" t="s">
        <v>276</v>
      </c>
      <c r="E328" s="192" t="s">
        <v>688</v>
      </c>
      <c r="F328" s="192" t="s">
        <v>149</v>
      </c>
      <c r="G328" s="192"/>
      <c r="H328" s="192" t="s">
        <v>689</v>
      </c>
      <c r="I328" s="192" t="s">
        <v>690</v>
      </c>
      <c r="J328" s="214" t="str">
        <f t="shared" si="14"/>
        <v>GoldYamakin Co., Ltd.</v>
      </c>
      <c r="K328" s="214" t="str">
        <f t="shared" si="15"/>
        <v>GoldYamakin Co., Ltd.</v>
      </c>
    </row>
    <row r="329" spans="1:11">
      <c r="A329" s="192" t="s">
        <v>140</v>
      </c>
      <c r="B329" s="192" t="s">
        <v>1048</v>
      </c>
      <c r="C329" s="192" t="s">
        <v>687</v>
      </c>
      <c r="D329" s="192" t="s">
        <v>276</v>
      </c>
      <c r="E329" s="192" t="s">
        <v>688</v>
      </c>
      <c r="F329" s="192" t="s">
        <v>149</v>
      </c>
      <c r="G329" s="192"/>
      <c r="H329" s="192" t="s">
        <v>689</v>
      </c>
      <c r="I329" s="192" t="s">
        <v>690</v>
      </c>
      <c r="J329" s="214" t="str">
        <f t="shared" si="14"/>
        <v>GoldYamamoto Precious Co., Ltd.</v>
      </c>
      <c r="K329" s="214" t="str">
        <f t="shared" si="15"/>
        <v>GoldYamamoto Precious Co., Ltd.</v>
      </c>
    </row>
    <row r="330" spans="1:11">
      <c r="A330" s="192" t="s">
        <v>140</v>
      </c>
      <c r="B330" s="192" t="s">
        <v>1049</v>
      </c>
      <c r="C330" s="192" t="s">
        <v>687</v>
      </c>
      <c r="D330" s="192" t="s">
        <v>276</v>
      </c>
      <c r="E330" s="192" t="s">
        <v>688</v>
      </c>
      <c r="F330" s="192" t="s">
        <v>149</v>
      </c>
      <c r="G330" s="192"/>
      <c r="H330" s="192" t="s">
        <v>689</v>
      </c>
      <c r="I330" s="192" t="s">
        <v>690</v>
      </c>
      <c r="J330" s="214" t="str">
        <f t="shared" si="14"/>
        <v>GoldYamamoto Precious Metal Co., Ltd.</v>
      </c>
      <c r="K330" s="214" t="str">
        <f t="shared" si="15"/>
        <v>GoldYamamoto Precious Metal Co., Ltd.</v>
      </c>
    </row>
    <row r="331" spans="1:11">
      <c r="A331" s="192" t="s">
        <v>140</v>
      </c>
      <c r="B331" s="192" t="s">
        <v>1050</v>
      </c>
      <c r="C331" s="192" t="s">
        <v>687</v>
      </c>
      <c r="D331" s="192" t="s">
        <v>276</v>
      </c>
      <c r="E331" s="192" t="s">
        <v>688</v>
      </c>
      <c r="F331" s="192" t="s">
        <v>149</v>
      </c>
      <c r="G331" s="192"/>
      <c r="H331" s="192" t="s">
        <v>689</v>
      </c>
      <c r="I331" s="192" t="s">
        <v>690</v>
      </c>
      <c r="J331" s="214" t="str">
        <f t="shared" si="14"/>
        <v>GoldYamamoto Precision Metals</v>
      </c>
      <c r="K331" s="214" t="str">
        <f t="shared" si="15"/>
        <v>GoldYamamoto Precision Metals</v>
      </c>
    </row>
    <row r="332" spans="1:11">
      <c r="A332" s="192" t="s">
        <v>140</v>
      </c>
      <c r="B332" s="192" t="s">
        <v>1051</v>
      </c>
      <c r="C332" s="192" t="s">
        <v>501</v>
      </c>
      <c r="D332" s="192" t="s">
        <v>502</v>
      </c>
      <c r="E332" s="192" t="s">
        <v>503</v>
      </c>
      <c r="F332" s="192" t="s">
        <v>149</v>
      </c>
      <c r="G332" s="192"/>
      <c r="H332" s="192" t="s">
        <v>504</v>
      </c>
      <c r="I332" s="192" t="s">
        <v>505</v>
      </c>
      <c r="J332" s="214" t="str">
        <f t="shared" si="14"/>
        <v>GoldYilida Resources Technology Co., Ltd.</v>
      </c>
      <c r="K332" s="214" t="str">
        <f t="shared" si="15"/>
        <v>GoldYilida Resources Technology Co., Ltd.</v>
      </c>
    </row>
    <row r="333" spans="1:11">
      <c r="A333" s="192" t="s">
        <v>140</v>
      </c>
      <c r="B333" s="192" t="s">
        <v>1052</v>
      </c>
      <c r="C333" s="192" t="s">
        <v>1052</v>
      </c>
      <c r="D333" s="192" t="s">
        <v>276</v>
      </c>
      <c r="E333" s="192" t="s">
        <v>1053</v>
      </c>
      <c r="F333" s="192" t="s">
        <v>149</v>
      </c>
      <c r="G333" s="192"/>
      <c r="H333" s="192" t="s">
        <v>1054</v>
      </c>
      <c r="I333" s="192" t="s">
        <v>1055</v>
      </c>
      <c r="J333" s="214" t="str">
        <f t="shared" si="14"/>
        <v>GoldYokohama Metal Co., Ltd.</v>
      </c>
      <c r="K333" s="214" t="str">
        <f t="shared" si="15"/>
        <v>GoldYokohama Metal Co., Ltd.</v>
      </c>
    </row>
    <row r="334" spans="1:11">
      <c r="A334" s="192" t="s">
        <v>140</v>
      </c>
      <c r="B334" s="192" t="s">
        <v>1056</v>
      </c>
      <c r="C334" s="192" t="s">
        <v>435</v>
      </c>
      <c r="D334" s="192" t="s">
        <v>147</v>
      </c>
      <c r="E334" s="192" t="s">
        <v>436</v>
      </c>
      <c r="F334" s="192" t="s">
        <v>149</v>
      </c>
      <c r="G334" s="192"/>
      <c r="H334" s="192" t="s">
        <v>437</v>
      </c>
      <c r="I334" s="192" t="s">
        <v>195</v>
      </c>
      <c r="J334" s="214" t="str">
        <f t="shared" si="14"/>
        <v>GoldYunnan Copper Industry Co., Ltd.</v>
      </c>
      <c r="K334" s="214" t="str">
        <f t="shared" si="15"/>
        <v>GoldYunnan Copper Industry Co., Ltd.</v>
      </c>
    </row>
    <row r="335" spans="1:11">
      <c r="A335" s="192" t="s">
        <v>140</v>
      </c>
      <c r="B335" s="192" t="s">
        <v>435</v>
      </c>
      <c r="C335" s="192" t="s">
        <v>435</v>
      </c>
      <c r="D335" s="192" t="s">
        <v>147</v>
      </c>
      <c r="E335" s="192" t="s">
        <v>436</v>
      </c>
      <c r="F335" s="192" t="s">
        <v>149</v>
      </c>
      <c r="G335" s="192"/>
      <c r="H335" s="192" t="s">
        <v>437</v>
      </c>
      <c r="I335" s="192" t="s">
        <v>195</v>
      </c>
      <c r="J335" s="214" t="str">
        <f t="shared" si="14"/>
        <v>GoldYunnan Copper Southwest Copper Branch</v>
      </c>
      <c r="K335" s="214" t="str">
        <f t="shared" si="15"/>
        <v>GoldYunnan Copper Southwest Copper Branch</v>
      </c>
    </row>
    <row r="336" spans="1:11">
      <c r="A336" s="192" t="s">
        <v>140</v>
      </c>
      <c r="B336" s="192" t="s">
        <v>1057</v>
      </c>
      <c r="C336" s="192" t="s">
        <v>941</v>
      </c>
      <c r="D336" s="192" t="s">
        <v>147</v>
      </c>
      <c r="E336" s="192" t="s">
        <v>942</v>
      </c>
      <c r="F336" s="192" t="s">
        <v>149</v>
      </c>
      <c r="G336" s="192"/>
      <c r="H336" s="192" t="s">
        <v>943</v>
      </c>
      <c r="I336" s="192" t="s">
        <v>452</v>
      </c>
      <c r="J336" s="214" t="str">
        <f t="shared" si="14"/>
        <v>GoldZhao Jin Mining Industry Co Ltd</v>
      </c>
      <c r="K336" s="214" t="str">
        <f t="shared" si="15"/>
        <v>GoldZhao Jin Mining Industry Co Ltd</v>
      </c>
    </row>
    <row r="337" spans="1:11">
      <c r="A337" s="192" t="s">
        <v>140</v>
      </c>
      <c r="B337" s="192" t="s">
        <v>1058</v>
      </c>
      <c r="C337" s="192" t="s">
        <v>941</v>
      </c>
      <c r="D337" s="192" t="s">
        <v>147</v>
      </c>
      <c r="E337" s="192" t="s">
        <v>942</v>
      </c>
      <c r="F337" s="192" t="s">
        <v>149</v>
      </c>
      <c r="G337" s="192"/>
      <c r="H337" s="192" t="s">
        <v>943</v>
      </c>
      <c r="I337" s="192" t="s">
        <v>452</v>
      </c>
      <c r="J337" s="214" t="str">
        <f t="shared" si="14"/>
        <v>GoldZhao Yuan Gold Mine</v>
      </c>
      <c r="K337" s="214" t="str">
        <f t="shared" si="15"/>
        <v>GoldZhao Yuan Gold Mine</v>
      </c>
    </row>
    <row r="338" spans="1:11">
      <c r="A338" s="192" t="s">
        <v>140</v>
      </c>
      <c r="B338" s="192" t="s">
        <v>1059</v>
      </c>
      <c r="C338" s="192" t="s">
        <v>941</v>
      </c>
      <c r="D338" s="192" t="s">
        <v>147</v>
      </c>
      <c r="E338" s="192" t="s">
        <v>942</v>
      </c>
      <c r="F338" s="192" t="s">
        <v>149</v>
      </c>
      <c r="G338" s="192"/>
      <c r="H338" s="192" t="s">
        <v>943</v>
      </c>
      <c r="I338" s="192" t="s">
        <v>452</v>
      </c>
      <c r="J338" s="214" t="str">
        <f t="shared" si="14"/>
        <v>GoldZhao Yuan Gold Smelter of ZhongJin</v>
      </c>
      <c r="K338" s="214" t="str">
        <f t="shared" si="15"/>
        <v>GoldZhao Yuan Gold Smelter of ZhongJin</v>
      </c>
    </row>
    <row r="339" spans="1:11">
      <c r="A339" s="192" t="s">
        <v>140</v>
      </c>
      <c r="B339" s="192" t="s">
        <v>1060</v>
      </c>
      <c r="C339" s="192" t="s">
        <v>941</v>
      </c>
      <c r="D339" s="192" t="s">
        <v>147</v>
      </c>
      <c r="E339" s="192" t="s">
        <v>942</v>
      </c>
      <c r="F339" s="192" t="s">
        <v>149</v>
      </c>
      <c r="G339" s="192"/>
      <c r="H339" s="192" t="s">
        <v>943</v>
      </c>
      <c r="I339" s="192" t="s">
        <v>452</v>
      </c>
      <c r="J339" s="214" t="str">
        <f t="shared" si="14"/>
        <v>GoldZhao Yuan Jin Kuang</v>
      </c>
      <c r="K339" s="214" t="str">
        <f t="shared" si="15"/>
        <v>GoldZhao Yuan Jin Kuang</v>
      </c>
    </row>
    <row r="340" spans="1:11">
      <c r="A340" s="192" t="s">
        <v>140</v>
      </c>
      <c r="B340" s="192" t="s">
        <v>1061</v>
      </c>
      <c r="C340" s="192" t="s">
        <v>941</v>
      </c>
      <c r="D340" s="192" t="s">
        <v>147</v>
      </c>
      <c r="E340" s="192" t="s">
        <v>942</v>
      </c>
      <c r="F340" s="192" t="s">
        <v>149</v>
      </c>
      <c r="G340" s="192"/>
      <c r="H340" s="192" t="s">
        <v>943</v>
      </c>
      <c r="I340" s="192" t="s">
        <v>452</v>
      </c>
      <c r="J340" s="214" t="str">
        <f t="shared" si="14"/>
        <v>GoldZhaojin Mining Industry Co., Ltd.</v>
      </c>
      <c r="K340" s="214" t="str">
        <f t="shared" si="15"/>
        <v>GoldZhaojin Mining Industry Co., Ltd.</v>
      </c>
    </row>
    <row r="341" spans="1:11">
      <c r="A341" s="192" t="s">
        <v>140</v>
      </c>
      <c r="B341" s="192" t="s">
        <v>1062</v>
      </c>
      <c r="C341" s="192" t="s">
        <v>941</v>
      </c>
      <c r="D341" s="192" t="s">
        <v>147</v>
      </c>
      <c r="E341" s="192" t="s">
        <v>942</v>
      </c>
      <c r="F341" s="192" t="s">
        <v>149</v>
      </c>
      <c r="G341" s="192"/>
      <c r="H341" s="192" t="s">
        <v>943</v>
      </c>
      <c r="I341" s="192" t="s">
        <v>452</v>
      </c>
      <c r="J341" s="214" t="str">
        <f t="shared" si="14"/>
        <v>Goldzhaojinjinyinyelian</v>
      </c>
      <c r="K341" s="214" t="str">
        <f t="shared" si="15"/>
        <v>Goldzhaojinjinyinyelian</v>
      </c>
    </row>
    <row r="342" spans="1:11">
      <c r="A342" s="192" t="s">
        <v>140</v>
      </c>
      <c r="B342" s="192" t="s">
        <v>1063</v>
      </c>
      <c r="C342" s="192" t="s">
        <v>941</v>
      </c>
      <c r="D342" s="192" t="s">
        <v>147</v>
      </c>
      <c r="E342" s="192" t="s">
        <v>942</v>
      </c>
      <c r="F342" s="192" t="s">
        <v>149</v>
      </c>
      <c r="G342" s="192"/>
      <c r="H342" s="192" t="s">
        <v>943</v>
      </c>
      <c r="I342" s="192" t="s">
        <v>452</v>
      </c>
      <c r="J342" s="214" t="str">
        <f t="shared" si="14"/>
        <v>GoldZhaoyuan Gold Group</v>
      </c>
      <c r="K342" s="214" t="str">
        <f t="shared" si="15"/>
        <v>GoldZhaoyuan Gold Group</v>
      </c>
    </row>
    <row r="343" spans="1:11">
      <c r="A343" s="192" t="s">
        <v>140</v>
      </c>
      <c r="B343" s="192" t="s">
        <v>1064</v>
      </c>
      <c r="C343" s="192" t="s">
        <v>444</v>
      </c>
      <c r="D343" s="192" t="s">
        <v>147</v>
      </c>
      <c r="E343" s="192" t="s">
        <v>445</v>
      </c>
      <c r="F343" s="192" t="s">
        <v>149</v>
      </c>
      <c r="G343" s="192"/>
      <c r="H343" s="192" t="s">
        <v>446</v>
      </c>
      <c r="I343" s="192" t="s">
        <v>447</v>
      </c>
      <c r="J343" s="214" t="str">
        <f t="shared" si="14"/>
        <v>GoldZhongjin Gold Corporation Limited</v>
      </c>
      <c r="K343" s="214" t="str">
        <f t="shared" si="15"/>
        <v>GoldZhongjin Gold Corporation Limited</v>
      </c>
    </row>
    <row r="344" spans="1:11">
      <c r="A344" s="192" t="s">
        <v>140</v>
      </c>
      <c r="B344" s="192" t="s">
        <v>444</v>
      </c>
      <c r="C344" s="192" t="s">
        <v>444</v>
      </c>
      <c r="D344" s="192" t="s">
        <v>147</v>
      </c>
      <c r="E344" s="192" t="s">
        <v>445</v>
      </c>
      <c r="F344" s="192" t="s">
        <v>149</v>
      </c>
      <c r="G344" s="192"/>
      <c r="H344" s="192" t="s">
        <v>446</v>
      </c>
      <c r="I344" s="192" t="s">
        <v>447</v>
      </c>
      <c r="J344" s="214" t="str">
        <f t="shared" si="14"/>
        <v>GoldZhongyuan Gold Smelter of Zhongjin Gold Corporation</v>
      </c>
      <c r="K344" s="214" t="str">
        <f t="shared" si="15"/>
        <v>GoldZhongyuan Gold Smelter of Zhongjin Gold Corporation</v>
      </c>
    </row>
    <row r="345" spans="1:11">
      <c r="A345" s="192" t="s">
        <v>140</v>
      </c>
      <c r="B345" s="192" t="s">
        <v>1065</v>
      </c>
      <c r="C345" s="192" t="s">
        <v>544</v>
      </c>
      <c r="D345" s="192" t="s">
        <v>147</v>
      </c>
      <c r="E345" s="192" t="s">
        <v>545</v>
      </c>
      <c r="F345" s="192" t="s">
        <v>149</v>
      </c>
      <c r="G345" s="192"/>
      <c r="H345" s="192" t="s">
        <v>546</v>
      </c>
      <c r="I345" s="192" t="s">
        <v>547</v>
      </c>
      <c r="J345" s="214" t="str">
        <f t="shared" si="14"/>
        <v>GoldZijin Kuang Ye Refinery</v>
      </c>
      <c r="K345" s="214" t="str">
        <f t="shared" si="15"/>
        <v>GoldZijin Kuang Ye Refinery</v>
      </c>
    </row>
    <row r="346" spans="1:11">
      <c r="A346" s="192" t="s">
        <v>140</v>
      </c>
      <c r="B346" s="192" t="s">
        <v>544</v>
      </c>
      <c r="C346" s="192" t="s">
        <v>544</v>
      </c>
      <c r="D346" s="192" t="s">
        <v>147</v>
      </c>
      <c r="E346" s="192" t="s">
        <v>545</v>
      </c>
      <c r="F346" s="192" t="s">
        <v>149</v>
      </c>
      <c r="G346" s="192"/>
      <c r="H346" s="192" t="s">
        <v>546</v>
      </c>
      <c r="I346" s="192" t="s">
        <v>547</v>
      </c>
      <c r="J346" s="214" t="str">
        <f t="shared" si="14"/>
        <v>GoldZijin Mining Group Gold Smelting Co. Ltd.</v>
      </c>
      <c r="K346" s="214" t="str">
        <f t="shared" si="15"/>
        <v>GoldZijin Mining Group Gold Smelting Co. Ltd.</v>
      </c>
    </row>
    <row r="347" spans="1:11">
      <c r="A347" s="192" t="s">
        <v>140</v>
      </c>
      <c r="B347" s="192" t="s">
        <v>1066</v>
      </c>
      <c r="C347" s="192" t="s">
        <v>544</v>
      </c>
      <c r="D347" s="192" t="s">
        <v>147</v>
      </c>
      <c r="E347" s="192" t="s">
        <v>545</v>
      </c>
      <c r="F347" s="192" t="s">
        <v>149</v>
      </c>
      <c r="G347" s="192"/>
      <c r="H347" s="192" t="s">
        <v>546</v>
      </c>
      <c r="I347" s="192" t="s">
        <v>547</v>
      </c>
      <c r="J347" s="214" t="str">
        <f t="shared" si="14"/>
        <v>GoldZijin Mining Industry Corporation</v>
      </c>
      <c r="K347" s="214" t="str">
        <f t="shared" si="15"/>
        <v>GoldZijin Mining Industry Corporation</v>
      </c>
    </row>
    <row r="348" spans="1:11">
      <c r="A348" s="192" t="s">
        <v>140</v>
      </c>
      <c r="B348" s="192" t="s">
        <v>1067</v>
      </c>
      <c r="C348" s="192"/>
      <c r="D348" s="192"/>
      <c r="E348" s="192"/>
      <c r="F348" s="192"/>
      <c r="G348" s="192"/>
      <c r="H348" s="192"/>
      <c r="I348" s="192"/>
      <c r="J348" s="214" t="str">
        <f t="shared" si="14"/>
        <v>GoldSmelter not listed</v>
      </c>
      <c r="K348" s="214" t="str">
        <f t="shared" si="15"/>
        <v>GoldSmelter not listed</v>
      </c>
    </row>
    <row r="349" spans="1:11">
      <c r="A349" s="192" t="s">
        <v>140</v>
      </c>
      <c r="B349" s="192" t="s">
        <v>144</v>
      </c>
      <c r="C349" s="192" t="s">
        <v>125</v>
      </c>
      <c r="D349" s="192" t="s">
        <v>125</v>
      </c>
      <c r="E349" s="192"/>
      <c r="F349" s="192"/>
      <c r="G349" s="192"/>
      <c r="H349" s="192"/>
      <c r="I349" s="192"/>
      <c r="J349" s="214" t="str">
        <f t="shared" si="14"/>
        <v>GoldSmelter not yet identified</v>
      </c>
      <c r="K349" s="214" t="str">
        <f t="shared" si="15"/>
        <v>GoldSmelter not yet identified</v>
      </c>
    </row>
    <row r="350" spans="1:11">
      <c r="A350" s="192" t="s">
        <v>137</v>
      </c>
      <c r="B350" s="192" t="s">
        <v>1068</v>
      </c>
      <c r="C350" s="192" t="s">
        <v>1068</v>
      </c>
      <c r="D350" s="192" t="s">
        <v>1069</v>
      </c>
      <c r="E350" s="192" t="s">
        <v>1070</v>
      </c>
      <c r="F350" s="192" t="s">
        <v>149</v>
      </c>
      <c r="G350" s="192"/>
      <c r="H350" s="192" t="s">
        <v>1071</v>
      </c>
      <c r="I350" s="192" t="s">
        <v>1071</v>
      </c>
      <c r="J350" s="214" t="str">
        <f t="shared" si="14"/>
        <v>Tantalum5D Production OU</v>
      </c>
      <c r="K350" s="214" t="str">
        <f t="shared" si="15"/>
        <v>Tantalum5D Production OU</v>
      </c>
    </row>
    <row r="351" spans="1:11">
      <c r="A351" s="192" t="s">
        <v>137</v>
      </c>
      <c r="B351" s="192" t="s">
        <v>1072</v>
      </c>
      <c r="C351" s="192" t="s">
        <v>1068</v>
      </c>
      <c r="D351" s="192" t="s">
        <v>1069</v>
      </c>
      <c r="E351" s="192" t="s">
        <v>1070</v>
      </c>
      <c r="F351" s="192" t="s">
        <v>149</v>
      </c>
      <c r="G351" s="192"/>
      <c r="H351" s="192" t="s">
        <v>1071</v>
      </c>
      <c r="I351" s="192" t="s">
        <v>1071</v>
      </c>
      <c r="J351" s="214" t="str">
        <f t="shared" si="14"/>
        <v>Tantalum5D Production OÜ</v>
      </c>
      <c r="K351" s="214" t="str">
        <f t="shared" si="15"/>
        <v>Tantalum5D Production OÜ</v>
      </c>
    </row>
    <row r="352" spans="1:11">
      <c r="A352" s="192" t="s">
        <v>137</v>
      </c>
      <c r="B352" s="192" t="s">
        <v>1073</v>
      </c>
      <c r="C352" s="192" t="s">
        <v>1073</v>
      </c>
      <c r="D352" s="192" t="s">
        <v>162</v>
      </c>
      <c r="E352" s="192" t="s">
        <v>1074</v>
      </c>
      <c r="F352" s="192" t="s">
        <v>149</v>
      </c>
      <c r="G352" s="192"/>
      <c r="H352" s="192" t="s">
        <v>198</v>
      </c>
      <c r="I352" s="192" t="s">
        <v>199</v>
      </c>
      <c r="J352" s="214" t="str">
        <f t="shared" si="14"/>
        <v>TantalumAMG Brasil</v>
      </c>
      <c r="K352" s="214" t="str">
        <f t="shared" si="15"/>
        <v>TantalumAMG Brasil</v>
      </c>
    </row>
    <row r="353" spans="1:11">
      <c r="A353" s="192" t="s">
        <v>137</v>
      </c>
      <c r="B353" s="192" t="s">
        <v>1075</v>
      </c>
      <c r="C353" s="192" t="s">
        <v>1076</v>
      </c>
      <c r="D353" s="192" t="s">
        <v>147</v>
      </c>
      <c r="E353" s="192" t="s">
        <v>1077</v>
      </c>
      <c r="F353" s="192" t="s">
        <v>149</v>
      </c>
      <c r="G353" s="192"/>
      <c r="H353" s="192" t="s">
        <v>1078</v>
      </c>
      <c r="I353" s="192" t="s">
        <v>213</v>
      </c>
      <c r="J353" s="214" t="str">
        <f t="shared" si="14"/>
        <v>TantalumConghua Tantalum and Niobium Smeltry</v>
      </c>
      <c r="K353" s="214" t="str">
        <f t="shared" si="15"/>
        <v>TantalumConghua Tantalum and Niobium Smeltry</v>
      </c>
    </row>
    <row r="354" spans="1:11">
      <c r="A354" s="192" t="s">
        <v>137</v>
      </c>
      <c r="B354" s="192" t="s">
        <v>1079</v>
      </c>
      <c r="C354" s="192" t="s">
        <v>1079</v>
      </c>
      <c r="D354" s="192" t="s">
        <v>249</v>
      </c>
      <c r="E354" s="192" t="s">
        <v>1080</v>
      </c>
      <c r="F354" s="192" t="s">
        <v>149</v>
      </c>
      <c r="G354" s="192"/>
      <c r="H354" s="192" t="s">
        <v>1081</v>
      </c>
      <c r="I354" s="192" t="s">
        <v>756</v>
      </c>
      <c r="J354" s="214" t="str">
        <f t="shared" si="14"/>
        <v>TantalumD Block Metals, LLC</v>
      </c>
      <c r="K354" s="214" t="str">
        <f t="shared" si="15"/>
        <v>TantalumD Block Metals, LLC</v>
      </c>
    </row>
    <row r="355" spans="1:11">
      <c r="A355" s="192" t="s">
        <v>137</v>
      </c>
      <c r="B355" s="192" t="s">
        <v>1082</v>
      </c>
      <c r="C355" s="192" t="s">
        <v>1083</v>
      </c>
      <c r="D355" s="192" t="s">
        <v>147</v>
      </c>
      <c r="E355" s="192" t="s">
        <v>1084</v>
      </c>
      <c r="F355" s="192" t="s">
        <v>149</v>
      </c>
      <c r="G355" s="192"/>
      <c r="H355" s="192" t="s">
        <v>1085</v>
      </c>
      <c r="I355" s="192" t="s">
        <v>213</v>
      </c>
      <c r="J355" s="214" t="str">
        <f t="shared" si="14"/>
        <v>TantalumF &amp; X</v>
      </c>
      <c r="K355" s="214" t="str">
        <f t="shared" si="15"/>
        <v>TantalumF &amp; X</v>
      </c>
    </row>
    <row r="356" spans="1:11">
      <c r="A356" s="192" t="s">
        <v>137</v>
      </c>
      <c r="B356" s="192" t="s">
        <v>1083</v>
      </c>
      <c r="C356" s="192" t="s">
        <v>1083</v>
      </c>
      <c r="D356" s="192" t="s">
        <v>147</v>
      </c>
      <c r="E356" s="192" t="s">
        <v>1084</v>
      </c>
      <c r="F356" s="192" t="s">
        <v>149</v>
      </c>
      <c r="G356" s="192"/>
      <c r="H356" s="192" t="s">
        <v>1085</v>
      </c>
      <c r="I356" s="192" t="s">
        <v>213</v>
      </c>
      <c r="J356" s="214" t="str">
        <f t="shared" si="14"/>
        <v>TantalumF&amp;X Electro-Materials Ltd.</v>
      </c>
      <c r="K356" s="214" t="str">
        <f t="shared" si="15"/>
        <v>TantalumF&amp;X Electro-Materials Ltd.</v>
      </c>
    </row>
    <row r="357" spans="1:11">
      <c r="A357" s="192" t="s">
        <v>137</v>
      </c>
      <c r="B357" s="192" t="s">
        <v>1086</v>
      </c>
      <c r="C357" s="192" t="s">
        <v>1086</v>
      </c>
      <c r="D357" s="192" t="s">
        <v>147</v>
      </c>
      <c r="E357" s="192" t="s">
        <v>1087</v>
      </c>
      <c r="F357" s="192" t="s">
        <v>149</v>
      </c>
      <c r="G357" s="192"/>
      <c r="H357" s="192" t="s">
        <v>1088</v>
      </c>
      <c r="I357" s="192" t="s">
        <v>151</v>
      </c>
      <c r="J357" s="214" t="str">
        <f t="shared" si="14"/>
        <v>TantalumFIR Metals &amp; Resource Ltd.</v>
      </c>
      <c r="K357" s="214" t="str">
        <f t="shared" si="15"/>
        <v>TantalumFIR Metals &amp; Resource Ltd.</v>
      </c>
    </row>
    <row r="358" spans="1:11">
      <c r="A358" s="192" t="s">
        <v>137</v>
      </c>
      <c r="B358" s="192" t="s">
        <v>1089</v>
      </c>
      <c r="C358" s="192" t="s">
        <v>1089</v>
      </c>
      <c r="D358" s="192" t="s">
        <v>276</v>
      </c>
      <c r="E358" s="192" t="s">
        <v>1090</v>
      </c>
      <c r="F358" s="192" t="s">
        <v>149</v>
      </c>
      <c r="G358" s="192"/>
      <c r="H358" s="192" t="s">
        <v>1091</v>
      </c>
      <c r="I358" s="192" t="s">
        <v>344</v>
      </c>
      <c r="J358" s="214" t="str">
        <f t="shared" si="14"/>
        <v>TantalumGlobal Advanced Metals Aizu</v>
      </c>
      <c r="K358" s="214" t="str">
        <f t="shared" si="15"/>
        <v>TantalumGlobal Advanced Metals Aizu</v>
      </c>
    </row>
    <row r="359" spans="1:11">
      <c r="A359" s="192" t="s">
        <v>137</v>
      </c>
      <c r="B359" s="192" t="s">
        <v>1092</v>
      </c>
      <c r="C359" s="192" t="s">
        <v>1092</v>
      </c>
      <c r="D359" s="192" t="s">
        <v>249</v>
      </c>
      <c r="E359" s="192" t="s">
        <v>1093</v>
      </c>
      <c r="F359" s="192" t="s">
        <v>149</v>
      </c>
      <c r="G359" s="192"/>
      <c r="H359" s="192" t="s">
        <v>1094</v>
      </c>
      <c r="I359" s="192" t="s">
        <v>252</v>
      </c>
      <c r="J359" s="214" t="str">
        <f t="shared" si="14"/>
        <v>TantalumGlobal Advanced Metals Boyertown</v>
      </c>
      <c r="K359" s="214" t="str">
        <f t="shared" si="15"/>
        <v>TantalumGlobal Advanced Metals Boyertown</v>
      </c>
    </row>
    <row r="360" spans="1:11">
      <c r="A360" s="192" t="s">
        <v>137</v>
      </c>
      <c r="B360" s="192" t="s">
        <v>1076</v>
      </c>
      <c r="C360" s="192" t="s">
        <v>1076</v>
      </c>
      <c r="D360" s="192" t="s">
        <v>147</v>
      </c>
      <c r="E360" s="192" t="s">
        <v>1077</v>
      </c>
      <c r="F360" s="192" t="s">
        <v>149</v>
      </c>
      <c r="G360" s="192"/>
      <c r="H360" s="192" t="s">
        <v>1078</v>
      </c>
      <c r="I360" s="192" t="s">
        <v>213</v>
      </c>
      <c r="J360" s="214" t="str">
        <f t="shared" si="14"/>
        <v>TantalumGuangdong Rising Rare Metals-EO Materials Ltd.</v>
      </c>
      <c r="K360" s="214" t="str">
        <f t="shared" si="15"/>
        <v>TantalumGuangdong Rising Rare Metals-EO Materials Ltd.</v>
      </c>
    </row>
    <row r="361" spans="1:11">
      <c r="A361" s="192" t="s">
        <v>137</v>
      </c>
      <c r="B361" s="192" t="s">
        <v>1095</v>
      </c>
      <c r="C361" s="192" t="s">
        <v>1096</v>
      </c>
      <c r="D361" s="192" t="s">
        <v>147</v>
      </c>
      <c r="E361" s="192" t="s">
        <v>1097</v>
      </c>
      <c r="F361" s="192" t="s">
        <v>149</v>
      </c>
      <c r="G361" s="192"/>
      <c r="H361" s="192" t="s">
        <v>1078</v>
      </c>
      <c r="I361" s="192" t="s">
        <v>213</v>
      </c>
      <c r="J361" s="214" t="str">
        <f t="shared" si="14"/>
        <v>TantalumGuangdong Zhiyuan New Material Co., Ltd.</v>
      </c>
      <c r="K361" s="214" t="str">
        <f t="shared" si="15"/>
        <v>TantalumGuangdong Zhiyuan New Material Co., Ltd.</v>
      </c>
    </row>
    <row r="362" spans="1:11">
      <c r="A362" s="192" t="s">
        <v>137</v>
      </c>
      <c r="B362" s="192" t="s">
        <v>1098</v>
      </c>
      <c r="C362" s="192" t="s">
        <v>1099</v>
      </c>
      <c r="D362" s="192" t="s">
        <v>1028</v>
      </c>
      <c r="E362" s="192" t="s">
        <v>1100</v>
      </c>
      <c r="F362" s="192" t="s">
        <v>149</v>
      </c>
      <c r="G362" s="192"/>
      <c r="H362" s="192" t="s">
        <v>1101</v>
      </c>
      <c r="I362" s="192" t="s">
        <v>1102</v>
      </c>
      <c r="J362" s="214" t="str">
        <f t="shared" si="14"/>
        <v>TantalumH.C. Starck Co., Ltd.</v>
      </c>
      <c r="K362" s="214" t="str">
        <f t="shared" si="15"/>
        <v>TantalumH.C. Starck Co., Ltd.</v>
      </c>
    </row>
    <row r="363" spans="1:11">
      <c r="A363" s="192" t="s">
        <v>137</v>
      </c>
      <c r="B363" s="192" t="s">
        <v>1103</v>
      </c>
      <c r="C363" s="192" t="s">
        <v>1104</v>
      </c>
      <c r="D363" s="192" t="s">
        <v>249</v>
      </c>
      <c r="E363" s="192" t="s">
        <v>1105</v>
      </c>
      <c r="F363" s="192" t="s">
        <v>149</v>
      </c>
      <c r="G363" s="192"/>
      <c r="H363" s="192" t="s">
        <v>1106</v>
      </c>
      <c r="I363" s="192" t="s">
        <v>780</v>
      </c>
      <c r="J363" s="214" t="str">
        <f t="shared" si="14"/>
        <v>TantalumH.C. Starck Inc.</v>
      </c>
      <c r="K363" s="214" t="str">
        <f t="shared" si="15"/>
        <v>TantalumH.C. Starck Inc.</v>
      </c>
    </row>
    <row r="364" spans="1:11">
      <c r="A364" s="192" t="s">
        <v>137</v>
      </c>
      <c r="B364" s="192" t="s">
        <v>1107</v>
      </c>
      <c r="C364" s="192" t="s">
        <v>1108</v>
      </c>
      <c r="D364" s="192" t="s">
        <v>276</v>
      </c>
      <c r="E364" s="192" t="s">
        <v>1109</v>
      </c>
      <c r="F364" s="192" t="s">
        <v>149</v>
      </c>
      <c r="G364" s="192"/>
      <c r="H364" s="192" t="s">
        <v>1110</v>
      </c>
      <c r="I364" s="192" t="s">
        <v>310</v>
      </c>
      <c r="J364" s="214" t="str">
        <f t="shared" si="14"/>
        <v>TantalumH.C. Starck Ltd.</v>
      </c>
      <c r="K364" s="214" t="str">
        <f t="shared" si="15"/>
        <v>TantalumH.C. Starck Ltd.</v>
      </c>
    </row>
    <row r="365" spans="1:11">
      <c r="A365" s="192" t="s">
        <v>137</v>
      </c>
      <c r="B365" s="192" t="s">
        <v>1111</v>
      </c>
      <c r="C365" s="192" t="s">
        <v>1112</v>
      </c>
      <c r="D365" s="192" t="s">
        <v>263</v>
      </c>
      <c r="E365" s="192" t="s">
        <v>1113</v>
      </c>
      <c r="F365" s="192" t="s">
        <v>149</v>
      </c>
      <c r="G365" s="192"/>
      <c r="H365" s="192" t="s">
        <v>1114</v>
      </c>
      <c r="I365" s="192" t="s">
        <v>266</v>
      </c>
      <c r="J365" s="214" t="str">
        <f t="shared" si="14"/>
        <v>TantalumH.C. Starck Smelting GmbH &amp; Co. KG</v>
      </c>
      <c r="K365" s="214" t="str">
        <f t="shared" si="15"/>
        <v>TantalumH.C. Starck Smelting GmbH &amp; Co. KG</v>
      </c>
    </row>
    <row r="366" spans="1:11">
      <c r="A366" s="192" t="s">
        <v>137</v>
      </c>
      <c r="B366" s="192" t="s">
        <v>1115</v>
      </c>
      <c r="C366" s="192" t="s">
        <v>1116</v>
      </c>
      <c r="D366" s="192" t="s">
        <v>263</v>
      </c>
      <c r="E366" s="192" t="s">
        <v>1117</v>
      </c>
      <c r="F366" s="192" t="s">
        <v>149</v>
      </c>
      <c r="G366" s="192"/>
      <c r="H366" s="192" t="s">
        <v>1118</v>
      </c>
      <c r="I366" s="192" t="s">
        <v>1119</v>
      </c>
      <c r="J366" s="214" t="str">
        <f t="shared" si="14"/>
        <v>TantalumH.C. Starck Tantalum and Niobium GmbH</v>
      </c>
      <c r="K366" s="214" t="str">
        <f t="shared" si="15"/>
        <v>TantalumH.C. Starck Tantalum and Niobium GmbH</v>
      </c>
    </row>
    <row r="367" spans="1:11">
      <c r="A367" s="192" t="s">
        <v>137</v>
      </c>
      <c r="B367" s="192" t="s">
        <v>1120</v>
      </c>
      <c r="C367" s="192" t="s">
        <v>1120</v>
      </c>
      <c r="D367" s="192" t="s">
        <v>147</v>
      </c>
      <c r="E367" s="192" t="s">
        <v>1121</v>
      </c>
      <c r="F367" s="192" t="s">
        <v>149</v>
      </c>
      <c r="G367" s="192"/>
      <c r="H367" s="192" t="s">
        <v>1122</v>
      </c>
      <c r="I367" s="192" t="s">
        <v>151</v>
      </c>
      <c r="J367" s="214" t="str">
        <f t="shared" si="14"/>
        <v>TantalumHengyang King Xing Lifeng New Materials Co., Ltd.</v>
      </c>
      <c r="K367" s="214" t="str">
        <f t="shared" si="15"/>
        <v>TantalumHengyang King Xing Lifeng New Materials Co., Ltd.</v>
      </c>
    </row>
    <row r="368" spans="1:11">
      <c r="A368" s="192" t="s">
        <v>137</v>
      </c>
      <c r="B368" s="192" t="s">
        <v>1123</v>
      </c>
      <c r="C368" s="192" t="s">
        <v>1123</v>
      </c>
      <c r="D368" s="192" t="s">
        <v>147</v>
      </c>
      <c r="E368" s="192" t="s">
        <v>1124</v>
      </c>
      <c r="F368" s="192" t="s">
        <v>149</v>
      </c>
      <c r="G368" s="192"/>
      <c r="H368" s="192" t="s">
        <v>1125</v>
      </c>
      <c r="I368" s="192" t="s">
        <v>649</v>
      </c>
      <c r="J368" s="214" t="str">
        <f t="shared" si="14"/>
        <v>TantalumJiangxi Dinghai Tantalum &amp; Niobium Co., Ltd.</v>
      </c>
      <c r="K368" s="214" t="str">
        <f t="shared" si="15"/>
        <v>TantalumJiangxi Dinghai Tantalum &amp; Niobium Co., Ltd.</v>
      </c>
    </row>
    <row r="369" spans="1:11">
      <c r="A369" s="192" t="s">
        <v>137</v>
      </c>
      <c r="B369" s="192" t="s">
        <v>1126</v>
      </c>
      <c r="C369" s="192" t="s">
        <v>1127</v>
      </c>
      <c r="D369" s="192" t="s">
        <v>147</v>
      </c>
      <c r="E369" s="192" t="s">
        <v>1128</v>
      </c>
      <c r="F369" s="192" t="s">
        <v>149</v>
      </c>
      <c r="G369" s="192"/>
      <c r="H369" s="192" t="s">
        <v>1129</v>
      </c>
      <c r="I369" s="192" t="s">
        <v>649</v>
      </c>
      <c r="J369" s="214" t="str">
        <f t="shared" si="14"/>
        <v>TantalumJiangxi Sanshi Nonferrous Metals Co., Ltd</v>
      </c>
      <c r="K369" s="214" t="str">
        <f t="shared" si="15"/>
        <v>TantalumJiangxi Sanshi Nonferrous Metals Co., Ltd</v>
      </c>
    </row>
    <row r="370" spans="1:11">
      <c r="A370" s="192" t="s">
        <v>137</v>
      </c>
      <c r="B370" s="192" t="s">
        <v>1127</v>
      </c>
      <c r="C370" s="192" t="s">
        <v>1127</v>
      </c>
      <c r="D370" s="192" t="s">
        <v>147</v>
      </c>
      <c r="E370" s="192" t="s">
        <v>1128</v>
      </c>
      <c r="F370" s="192" t="s">
        <v>149</v>
      </c>
      <c r="G370" s="192"/>
      <c r="H370" s="192" t="s">
        <v>1129</v>
      </c>
      <c r="I370" s="192" t="s">
        <v>649</v>
      </c>
      <c r="J370" s="214" t="str">
        <f t="shared" si="14"/>
        <v>TantalumJiangxi Suns Nonferrous Materials Co. Ltd.</v>
      </c>
      <c r="K370" s="214" t="str">
        <f t="shared" si="15"/>
        <v>TantalumJiangxi Suns Nonferrous Materials Co. Ltd.</v>
      </c>
    </row>
    <row r="371" spans="1:11">
      <c r="A371" s="192" t="s">
        <v>137</v>
      </c>
      <c r="B371" s="192" t="s">
        <v>1130</v>
      </c>
      <c r="C371" s="192" t="s">
        <v>1130</v>
      </c>
      <c r="D371" s="192" t="s">
        <v>147</v>
      </c>
      <c r="E371" s="192" t="s">
        <v>1131</v>
      </c>
      <c r="F371" s="192" t="s">
        <v>149</v>
      </c>
      <c r="G371" s="192"/>
      <c r="H371" s="192" t="s">
        <v>1132</v>
      </c>
      <c r="I371" s="192" t="s">
        <v>649</v>
      </c>
      <c r="J371" s="214" t="str">
        <f t="shared" si="14"/>
        <v>TantalumJiangxi Tuohong New Raw Material</v>
      </c>
      <c r="K371" s="214" t="str">
        <f t="shared" si="15"/>
        <v>TantalumJiangxi Tuohong New Raw Material</v>
      </c>
    </row>
    <row r="372" spans="1:11">
      <c r="A372" s="192" t="s">
        <v>137</v>
      </c>
      <c r="B372" s="192" t="s">
        <v>1133</v>
      </c>
      <c r="C372" s="192" t="s">
        <v>1133</v>
      </c>
      <c r="D372" s="192" t="s">
        <v>147</v>
      </c>
      <c r="E372" s="192" t="s">
        <v>1134</v>
      </c>
      <c r="F372" s="192" t="s">
        <v>149</v>
      </c>
      <c r="G372" s="192"/>
      <c r="H372" s="192" t="s">
        <v>1135</v>
      </c>
      <c r="I372" s="192" t="s">
        <v>649</v>
      </c>
      <c r="J372" s="214" t="str">
        <f t="shared" si="14"/>
        <v>TantalumJiuJiang JinXin Nonferrous Metals Co., Ltd.</v>
      </c>
      <c r="K372" s="214" t="str">
        <f t="shared" si="15"/>
        <v>TantalumJiuJiang JinXin Nonferrous Metals Co., Ltd.</v>
      </c>
    </row>
    <row r="373" spans="1:11">
      <c r="A373" s="192" t="s">
        <v>137</v>
      </c>
      <c r="B373" s="192" t="s">
        <v>1136</v>
      </c>
      <c r="C373" s="192" t="s">
        <v>1137</v>
      </c>
      <c r="D373" s="192" t="s">
        <v>147</v>
      </c>
      <c r="E373" s="192" t="s">
        <v>1138</v>
      </c>
      <c r="F373" s="192" t="s">
        <v>149</v>
      </c>
      <c r="G373" s="192"/>
      <c r="H373" s="192" t="s">
        <v>1135</v>
      </c>
      <c r="I373" s="192" t="s">
        <v>649</v>
      </c>
      <c r="J373" s="214" t="str">
        <f t="shared" si="14"/>
        <v>TantalumJiujiang Nonferrous Metals Smelting Company Limited</v>
      </c>
      <c r="K373" s="214" t="str">
        <f t="shared" si="15"/>
        <v>TantalumJiujiang Nonferrous Metals Smelting Company Limited</v>
      </c>
    </row>
    <row r="374" spans="1:11">
      <c r="A374" s="192" t="s">
        <v>137</v>
      </c>
      <c r="B374" s="192" t="s">
        <v>1137</v>
      </c>
      <c r="C374" s="192" t="s">
        <v>1137</v>
      </c>
      <c r="D374" s="192" t="s">
        <v>147</v>
      </c>
      <c r="E374" s="192" t="s">
        <v>1138</v>
      </c>
      <c r="F374" s="192" t="s">
        <v>149</v>
      </c>
      <c r="G374" s="192"/>
      <c r="H374" s="192" t="s">
        <v>1135</v>
      </c>
      <c r="I374" s="192" t="s">
        <v>649</v>
      </c>
      <c r="J374" s="214" t="str">
        <f t="shared" si="14"/>
        <v>TantalumJiujiang Tanbre Co., Ltd.</v>
      </c>
      <c r="K374" s="214" t="str">
        <f t="shared" si="15"/>
        <v>TantalumJiujiang Tanbre Co., Ltd.</v>
      </c>
    </row>
    <row r="375" spans="1:11">
      <c r="A375" s="192" t="s">
        <v>137</v>
      </c>
      <c r="B375" s="192" t="s">
        <v>1139</v>
      </c>
      <c r="C375" s="192" t="s">
        <v>1139</v>
      </c>
      <c r="D375" s="192" t="s">
        <v>147</v>
      </c>
      <c r="E375" s="192" t="s">
        <v>1140</v>
      </c>
      <c r="F375" s="192" t="s">
        <v>149</v>
      </c>
      <c r="G375" s="192"/>
      <c r="H375" s="192" t="s">
        <v>1135</v>
      </c>
      <c r="I375" s="192" t="s">
        <v>649</v>
      </c>
      <c r="J375" s="214" t="str">
        <f t="shared" si="14"/>
        <v>TantalumJiujiang Zhongao Tantalum &amp; Niobium Co., Ltd.</v>
      </c>
      <c r="K375" s="214" t="str">
        <f t="shared" si="15"/>
        <v>TantalumJiujiang Zhongao Tantalum &amp; Niobium Co., Ltd.</v>
      </c>
    </row>
    <row r="376" spans="1:11">
      <c r="A376" s="192" t="s">
        <v>137</v>
      </c>
      <c r="B376" s="192" t="s">
        <v>1141</v>
      </c>
      <c r="C376" s="192" t="s">
        <v>1142</v>
      </c>
      <c r="D376" s="192" t="s">
        <v>407</v>
      </c>
      <c r="E376" s="192" t="s">
        <v>1143</v>
      </c>
      <c r="F376" s="192" t="s">
        <v>149</v>
      </c>
      <c r="G376" s="192"/>
      <c r="H376" s="192" t="s">
        <v>1144</v>
      </c>
      <c r="I376" s="192" t="s">
        <v>1145</v>
      </c>
      <c r="J376" s="214" t="str">
        <f t="shared" si="14"/>
        <v>TantalumKEMET Blue Metals</v>
      </c>
      <c r="K376" s="214" t="str">
        <f t="shared" si="15"/>
        <v>TantalumKEMET Blue Metals</v>
      </c>
    </row>
    <row r="377" spans="1:11">
      <c r="A377" s="192" t="s">
        <v>137</v>
      </c>
      <c r="B377" s="192" t="s">
        <v>1142</v>
      </c>
      <c r="C377" s="192" t="s">
        <v>1142</v>
      </c>
      <c r="D377" s="192" t="s">
        <v>407</v>
      </c>
      <c r="E377" s="192" t="s">
        <v>1143</v>
      </c>
      <c r="F377" s="192" t="s">
        <v>149</v>
      </c>
      <c r="G377" s="192"/>
      <c r="H377" s="192" t="s">
        <v>1144</v>
      </c>
      <c r="I377" s="192" t="s">
        <v>1145</v>
      </c>
      <c r="J377" s="214" t="str">
        <f t="shared" si="14"/>
        <v>TantalumKEMET de Mexico</v>
      </c>
      <c r="K377" s="214" t="str">
        <f t="shared" si="15"/>
        <v>TantalumKEMET de Mexico</v>
      </c>
    </row>
    <row r="378" spans="1:11">
      <c r="A378" s="192" t="s">
        <v>137</v>
      </c>
      <c r="B378" s="192" t="s">
        <v>1146</v>
      </c>
      <c r="C378" s="192" t="s">
        <v>1073</v>
      </c>
      <c r="D378" s="192" t="s">
        <v>162</v>
      </c>
      <c r="E378" s="192" t="s">
        <v>1074</v>
      </c>
      <c r="F378" s="192" t="s">
        <v>149</v>
      </c>
      <c r="G378" s="192"/>
      <c r="H378" s="192" t="s">
        <v>198</v>
      </c>
      <c r="I378" s="192" t="s">
        <v>199</v>
      </c>
      <c r="J378" s="214" t="str">
        <f t="shared" si="14"/>
        <v>TantalumLSM Brasil S.A.</v>
      </c>
      <c r="K378" s="214" t="str">
        <f t="shared" si="15"/>
        <v>TantalumLSM Brasil S.A.</v>
      </c>
    </row>
    <row r="379" spans="1:11">
      <c r="A379" s="192" t="s">
        <v>137</v>
      </c>
      <c r="B379" s="192" t="s">
        <v>1104</v>
      </c>
      <c r="C379" s="192" t="s">
        <v>1104</v>
      </c>
      <c r="D379" s="192" t="s">
        <v>249</v>
      </c>
      <c r="E379" s="192" t="s">
        <v>1105</v>
      </c>
      <c r="F379" s="192" t="s">
        <v>149</v>
      </c>
      <c r="G379" s="192"/>
      <c r="H379" s="192" t="s">
        <v>1106</v>
      </c>
      <c r="I379" s="192" t="s">
        <v>780</v>
      </c>
      <c r="J379" s="214" t="str">
        <f t="shared" si="14"/>
        <v>TantalumMaterion Newton Inc.</v>
      </c>
      <c r="K379" s="214" t="str">
        <f t="shared" si="15"/>
        <v>TantalumMaterion Newton Inc.</v>
      </c>
    </row>
    <row r="380" spans="1:11">
      <c r="A380" s="192" t="s">
        <v>137</v>
      </c>
      <c r="B380" s="192" t="s">
        <v>1147</v>
      </c>
      <c r="C380" s="192" t="s">
        <v>1148</v>
      </c>
      <c r="D380" s="192" t="s">
        <v>351</v>
      </c>
      <c r="E380" s="192" t="s">
        <v>1149</v>
      </c>
      <c r="F380" s="192" t="s">
        <v>149</v>
      </c>
      <c r="G380" s="192"/>
      <c r="H380" s="192" t="s">
        <v>1150</v>
      </c>
      <c r="I380" s="192" t="s">
        <v>369</v>
      </c>
      <c r="J380" s="214" t="str">
        <f t="shared" si="14"/>
        <v>TantalumMetallurgical Products India Pvt. Ltd. (MPIL)</v>
      </c>
      <c r="K380" s="214" t="str">
        <f t="shared" si="15"/>
        <v>TantalumMetallurgical Products India Pvt. Ltd. (MPIL)</v>
      </c>
    </row>
    <row r="381" spans="1:11">
      <c r="A381" s="192" t="s">
        <v>137</v>
      </c>
      <c r="B381" s="192" t="s">
        <v>1148</v>
      </c>
      <c r="C381" s="192" t="s">
        <v>1148</v>
      </c>
      <c r="D381" s="192" t="s">
        <v>351</v>
      </c>
      <c r="E381" s="192" t="s">
        <v>1149</v>
      </c>
      <c r="F381" s="192" t="s">
        <v>149</v>
      </c>
      <c r="G381" s="192"/>
      <c r="H381" s="192" t="s">
        <v>1150</v>
      </c>
      <c r="I381" s="192" t="s">
        <v>369</v>
      </c>
      <c r="J381" s="214" t="str">
        <f t="shared" si="14"/>
        <v>TantalumMetallurgical Products India Pvt., Ltd.</v>
      </c>
      <c r="K381" s="214" t="str">
        <f t="shared" si="15"/>
        <v>TantalumMetallurgical Products India Pvt., Ltd.</v>
      </c>
    </row>
    <row r="382" spans="1:11">
      <c r="A382" s="192" t="s">
        <v>137</v>
      </c>
      <c r="B382" s="192" t="s">
        <v>161</v>
      </c>
      <c r="C382" s="192" t="s">
        <v>161</v>
      </c>
      <c r="D382" s="192" t="s">
        <v>162</v>
      </c>
      <c r="E382" s="192" t="s">
        <v>1151</v>
      </c>
      <c r="F382" s="192" t="s">
        <v>149</v>
      </c>
      <c r="G382" s="192"/>
      <c r="H382" s="192" t="s">
        <v>1152</v>
      </c>
      <c r="I382" s="192" t="s">
        <v>459</v>
      </c>
      <c r="J382" s="214" t="str">
        <f t="shared" si="14"/>
        <v>TantalumMineracao Taboca S.A.</v>
      </c>
      <c r="K382" s="214" t="str">
        <f t="shared" si="15"/>
        <v>TantalumMineracao Taboca S.A.</v>
      </c>
    </row>
    <row r="383" spans="1:11">
      <c r="A383" s="192" t="s">
        <v>137</v>
      </c>
      <c r="B383" s="192" t="s">
        <v>1153</v>
      </c>
      <c r="C383" s="192" t="s">
        <v>161</v>
      </c>
      <c r="D383" s="192" t="s">
        <v>162</v>
      </c>
      <c r="E383" s="192" t="s">
        <v>1151</v>
      </c>
      <c r="F383" s="192" t="s">
        <v>149</v>
      </c>
      <c r="G383" s="192"/>
      <c r="H383" s="192" t="s">
        <v>1152</v>
      </c>
      <c r="I383" s="192" t="s">
        <v>459</v>
      </c>
      <c r="J383" s="214" t="str">
        <f t="shared" si="14"/>
        <v>TantalumMineração Taboca S.A.</v>
      </c>
      <c r="K383" s="214" t="str">
        <f t="shared" si="15"/>
        <v>TantalumMineração Taboca S.A.</v>
      </c>
    </row>
    <row r="384" spans="1:11">
      <c r="A384" s="192" t="s">
        <v>137</v>
      </c>
      <c r="B384" s="192" t="s">
        <v>1154</v>
      </c>
      <c r="C384" s="192" t="s">
        <v>161</v>
      </c>
      <c r="D384" s="192" t="s">
        <v>162</v>
      </c>
      <c r="E384" s="192" t="s">
        <v>1151</v>
      </c>
      <c r="F384" s="192" t="s">
        <v>149</v>
      </c>
      <c r="G384" s="192"/>
      <c r="H384" s="192" t="s">
        <v>1152</v>
      </c>
      <c r="I384" s="192" t="s">
        <v>459</v>
      </c>
      <c r="J384" s="214" t="str">
        <f t="shared" si="14"/>
        <v>TantalumMineracao Taboca SA</v>
      </c>
      <c r="K384" s="214" t="str">
        <f t="shared" si="15"/>
        <v>TantalumMineracao Taboca SA</v>
      </c>
    </row>
    <row r="385" spans="1:11">
      <c r="A385" s="192" t="s">
        <v>137</v>
      </c>
      <c r="B385" s="192" t="s">
        <v>1155</v>
      </c>
      <c r="C385" s="192" t="s">
        <v>1155</v>
      </c>
      <c r="D385" s="192" t="s">
        <v>276</v>
      </c>
      <c r="E385" s="192" t="s">
        <v>1156</v>
      </c>
      <c r="F385" s="192" t="s">
        <v>149</v>
      </c>
      <c r="G385" s="192"/>
      <c r="H385" s="192" t="s">
        <v>1157</v>
      </c>
      <c r="I385" s="192" t="s">
        <v>1158</v>
      </c>
      <c r="J385" s="214" t="str">
        <f t="shared" si="14"/>
        <v>TantalumMitsui Kinzoku Company, Limited</v>
      </c>
      <c r="K385" s="214" t="str">
        <f t="shared" si="15"/>
        <v>TantalumMitsui Kinzoku Company, Limited</v>
      </c>
    </row>
    <row r="386" spans="1:11">
      <c r="A386" s="192" t="s">
        <v>137</v>
      </c>
      <c r="B386" s="192" t="s">
        <v>1159</v>
      </c>
      <c r="C386" s="192" t="s">
        <v>1155</v>
      </c>
      <c r="D386" s="192" t="s">
        <v>276</v>
      </c>
      <c r="E386" s="192" t="s">
        <v>1156</v>
      </c>
      <c r="F386" s="192" t="s">
        <v>149</v>
      </c>
      <c r="G386" s="192"/>
      <c r="H386" s="192" t="s">
        <v>1157</v>
      </c>
      <c r="I386" s="192" t="s">
        <v>1158</v>
      </c>
      <c r="J386" s="214" t="str">
        <f t="shared" si="14"/>
        <v>TantalumMitsui Mining &amp; Smelting</v>
      </c>
      <c r="K386" s="214" t="str">
        <f t="shared" si="15"/>
        <v>TantalumMitsui Mining &amp; Smelting</v>
      </c>
    </row>
    <row r="387" spans="1:11">
      <c r="A387" s="192" t="s">
        <v>137</v>
      </c>
      <c r="B387" s="192" t="s">
        <v>791</v>
      </c>
      <c r="C387" s="192" t="s">
        <v>1155</v>
      </c>
      <c r="D387" s="192" t="s">
        <v>276</v>
      </c>
      <c r="E387" s="192" t="s">
        <v>1156</v>
      </c>
      <c r="F387" s="192" t="s">
        <v>149</v>
      </c>
      <c r="G387" s="192"/>
      <c r="H387" s="192" t="s">
        <v>1157</v>
      </c>
      <c r="I387" s="192" t="s">
        <v>1158</v>
      </c>
      <c r="J387" s="214" t="str">
        <f t="shared" si="14"/>
        <v>TantalumMitsui Mining and Smelting Co., Ltd.</v>
      </c>
      <c r="K387" s="214" t="str">
        <f t="shared" si="15"/>
        <v>TantalumMitsui Mining and Smelting Co., Ltd.</v>
      </c>
    </row>
    <row r="388" spans="1:11">
      <c r="A388" s="192" t="s">
        <v>137</v>
      </c>
      <c r="B388" s="192" t="s">
        <v>1160</v>
      </c>
      <c r="C388" s="192" t="s">
        <v>1161</v>
      </c>
      <c r="D388" s="192" t="s">
        <v>1069</v>
      </c>
      <c r="E388" s="192" t="s">
        <v>1162</v>
      </c>
      <c r="F388" s="192" t="s">
        <v>149</v>
      </c>
      <c r="G388" s="192"/>
      <c r="H388" s="192" t="s">
        <v>1163</v>
      </c>
      <c r="I388" s="192" t="s">
        <v>1164</v>
      </c>
      <c r="J388" s="214" t="str">
        <f t="shared" ref="J388:J451" si="16">A388&amp;B388</f>
        <v>TantalumMolycorp Silmet A.S.</v>
      </c>
      <c r="K388" s="214" t="str">
        <f t="shared" ref="K388:K451" si="17">A388&amp;B388</f>
        <v>TantalumMolycorp Silmet A.S.</v>
      </c>
    </row>
    <row r="389" spans="1:11">
      <c r="A389" s="192" t="s">
        <v>137</v>
      </c>
      <c r="B389" s="192" t="s">
        <v>1165</v>
      </c>
      <c r="C389" s="192" t="s">
        <v>1166</v>
      </c>
      <c r="D389" s="192" t="s">
        <v>147</v>
      </c>
      <c r="E389" s="192" t="s">
        <v>1167</v>
      </c>
      <c r="F389" s="192" t="s">
        <v>149</v>
      </c>
      <c r="G389" s="192"/>
      <c r="H389" s="192" t="s">
        <v>1168</v>
      </c>
      <c r="I389" s="192" t="s">
        <v>1169</v>
      </c>
      <c r="J389" s="214" t="str">
        <f t="shared" si="16"/>
        <v>TantalumNingxia Non-Ferrous Metal Smeltery</v>
      </c>
      <c r="K389" s="214" t="str">
        <f t="shared" si="17"/>
        <v>TantalumNingxia Non-Ferrous Metal Smeltery</v>
      </c>
    </row>
    <row r="390" spans="1:11">
      <c r="A390" s="192" t="s">
        <v>137</v>
      </c>
      <c r="B390" s="192" t="s">
        <v>1166</v>
      </c>
      <c r="C390" s="192" t="s">
        <v>1166</v>
      </c>
      <c r="D390" s="192" t="s">
        <v>147</v>
      </c>
      <c r="E390" s="192" t="s">
        <v>1167</v>
      </c>
      <c r="F390" s="192" t="s">
        <v>149</v>
      </c>
      <c r="G390" s="192"/>
      <c r="H390" s="192" t="s">
        <v>1168</v>
      </c>
      <c r="I390" s="192" t="s">
        <v>1169</v>
      </c>
      <c r="J390" s="214" t="str">
        <f t="shared" si="16"/>
        <v>TantalumNingxia Orient Tantalum Industry Co., Ltd.</v>
      </c>
      <c r="K390" s="214" t="str">
        <f t="shared" si="17"/>
        <v>TantalumNingxia Orient Tantalum Industry Co., Ltd.</v>
      </c>
    </row>
    <row r="391" spans="1:11">
      <c r="A391" s="192" t="s">
        <v>137</v>
      </c>
      <c r="B391" s="192" t="s">
        <v>1161</v>
      </c>
      <c r="C391" s="192" t="s">
        <v>1161</v>
      </c>
      <c r="D391" s="192" t="s">
        <v>1069</v>
      </c>
      <c r="E391" s="192" t="s">
        <v>1162</v>
      </c>
      <c r="F391" s="192" t="s">
        <v>149</v>
      </c>
      <c r="G391" s="192"/>
      <c r="H391" s="192" t="s">
        <v>1163</v>
      </c>
      <c r="I391" s="192" t="s">
        <v>1164</v>
      </c>
      <c r="J391" s="214" t="str">
        <f t="shared" si="16"/>
        <v>TantalumNPM Silmet AS</v>
      </c>
      <c r="K391" s="214" t="str">
        <f t="shared" si="17"/>
        <v>TantalumNPM Silmet AS</v>
      </c>
    </row>
    <row r="392" spans="1:11">
      <c r="A392" s="192" t="s">
        <v>137</v>
      </c>
      <c r="B392" s="192" t="s">
        <v>1170</v>
      </c>
      <c r="C392" s="192" t="s">
        <v>1170</v>
      </c>
      <c r="D392" s="192" t="s">
        <v>549</v>
      </c>
      <c r="E392" s="192" t="s">
        <v>1171</v>
      </c>
      <c r="F392" s="192" t="s">
        <v>149</v>
      </c>
      <c r="G392" s="192"/>
      <c r="H392" s="192" t="s">
        <v>1172</v>
      </c>
      <c r="I392" s="192" t="s">
        <v>1173</v>
      </c>
      <c r="J392" s="214" t="str">
        <f t="shared" si="16"/>
        <v>TantalumPowerX Ltd.</v>
      </c>
      <c r="K392" s="214" t="str">
        <f t="shared" si="17"/>
        <v>TantalumPowerX Ltd.</v>
      </c>
    </row>
    <row r="393" spans="1:11">
      <c r="A393" s="192" t="s">
        <v>137</v>
      </c>
      <c r="B393" s="192" t="s">
        <v>1174</v>
      </c>
      <c r="C393" s="192" t="s">
        <v>1175</v>
      </c>
      <c r="D393" s="192" t="s">
        <v>162</v>
      </c>
      <c r="E393" s="192" t="s">
        <v>1176</v>
      </c>
      <c r="F393" s="192" t="s">
        <v>149</v>
      </c>
      <c r="G393" s="192"/>
      <c r="H393" s="192" t="s">
        <v>198</v>
      </c>
      <c r="I393" s="192" t="s">
        <v>1177</v>
      </c>
      <c r="J393" s="214" t="str">
        <f t="shared" si="16"/>
        <v>TantalumResind Ind e Com Ltda.</v>
      </c>
      <c r="K393" s="214" t="str">
        <f t="shared" si="17"/>
        <v>TantalumResind Ind e Com Ltda.</v>
      </c>
    </row>
    <row r="394" spans="1:11">
      <c r="A394" s="192" t="s">
        <v>137</v>
      </c>
      <c r="B394" s="192" t="s">
        <v>1175</v>
      </c>
      <c r="C394" s="192" t="s">
        <v>1175</v>
      </c>
      <c r="D394" s="192" t="s">
        <v>162</v>
      </c>
      <c r="E394" s="192" t="s">
        <v>1176</v>
      </c>
      <c r="F394" s="192" t="s">
        <v>149</v>
      </c>
      <c r="G394" s="192"/>
      <c r="H394" s="192" t="s">
        <v>198</v>
      </c>
      <c r="I394" s="192" t="s">
        <v>1177</v>
      </c>
      <c r="J394" s="214" t="str">
        <f t="shared" si="16"/>
        <v>TantalumResind Industria e Comercio Ltda.</v>
      </c>
      <c r="K394" s="214" t="str">
        <f t="shared" si="17"/>
        <v>TantalumResind Industria e Comercio Ltda.</v>
      </c>
    </row>
    <row r="395" spans="1:11">
      <c r="A395" s="192" t="s">
        <v>137</v>
      </c>
      <c r="B395" s="192" t="s">
        <v>1178</v>
      </c>
      <c r="C395" s="192" t="s">
        <v>1175</v>
      </c>
      <c r="D395" s="192" t="s">
        <v>162</v>
      </c>
      <c r="E395" s="192" t="s">
        <v>1176</v>
      </c>
      <c r="F395" s="192" t="s">
        <v>149</v>
      </c>
      <c r="G395" s="192"/>
      <c r="H395" s="192" t="s">
        <v>198</v>
      </c>
      <c r="I395" s="192" t="s">
        <v>1177</v>
      </c>
      <c r="J395" s="214" t="str">
        <f t="shared" si="16"/>
        <v>TantalumResind Indústria e Comércio Ltda.</v>
      </c>
      <c r="K395" s="214" t="str">
        <f t="shared" si="17"/>
        <v>TantalumResind Indústria e Comércio Ltda.</v>
      </c>
    </row>
    <row r="396" spans="1:11">
      <c r="A396" s="192" t="s">
        <v>137</v>
      </c>
      <c r="B396" s="192" t="s">
        <v>1179</v>
      </c>
      <c r="C396" s="192" t="s">
        <v>1180</v>
      </c>
      <c r="D396" s="192" t="s">
        <v>147</v>
      </c>
      <c r="E396" s="192" t="s">
        <v>1181</v>
      </c>
      <c r="F396" s="192" t="s">
        <v>149</v>
      </c>
      <c r="G396" s="192"/>
      <c r="H396" s="192" t="s">
        <v>1088</v>
      </c>
      <c r="I396" s="192" t="s">
        <v>151</v>
      </c>
      <c r="J396" s="214" t="str">
        <f t="shared" si="16"/>
        <v>TantalumRFH</v>
      </c>
      <c r="K396" s="214" t="str">
        <f t="shared" si="17"/>
        <v>TantalumRFH</v>
      </c>
    </row>
    <row r="397" spans="1:11">
      <c r="A397" s="192" t="s">
        <v>137</v>
      </c>
      <c r="B397" s="192" t="s">
        <v>1182</v>
      </c>
      <c r="C397" s="192" t="s">
        <v>1180</v>
      </c>
      <c r="D397" s="192" t="s">
        <v>147</v>
      </c>
      <c r="E397" s="192" t="s">
        <v>1181</v>
      </c>
      <c r="F397" s="192" t="s">
        <v>149</v>
      </c>
      <c r="G397" s="192"/>
      <c r="H397" s="192" t="s">
        <v>1088</v>
      </c>
      <c r="I397" s="192" t="s">
        <v>151</v>
      </c>
      <c r="J397" s="214" t="str">
        <f t="shared" si="16"/>
        <v>TantalumRFH Tantalum Smeltry Co., Ltd.</v>
      </c>
      <c r="K397" s="214" t="str">
        <f t="shared" si="17"/>
        <v>TantalumRFH Tantalum Smeltry Co., Ltd.</v>
      </c>
    </row>
    <row r="398" spans="1:11">
      <c r="A398" s="192" t="s">
        <v>137</v>
      </c>
      <c r="B398" s="192" t="s">
        <v>1183</v>
      </c>
      <c r="C398" s="192" t="s">
        <v>1184</v>
      </c>
      <c r="D398" s="192" t="s">
        <v>497</v>
      </c>
      <c r="E398" s="192" t="s">
        <v>1185</v>
      </c>
      <c r="F398" s="192" t="s">
        <v>149</v>
      </c>
      <c r="G398" s="192"/>
      <c r="H398" s="192" t="s">
        <v>1183</v>
      </c>
      <c r="I398" s="192" t="s">
        <v>1186</v>
      </c>
      <c r="J398" s="214" t="str">
        <f t="shared" si="16"/>
        <v>TantalumSolikamsk</v>
      </c>
      <c r="K398" s="214" t="str">
        <f t="shared" si="17"/>
        <v>TantalumSolikamsk</v>
      </c>
    </row>
    <row r="399" spans="1:11">
      <c r="A399" s="192" t="s">
        <v>137</v>
      </c>
      <c r="B399" s="192" t="s">
        <v>1184</v>
      </c>
      <c r="C399" s="192" t="s">
        <v>1184</v>
      </c>
      <c r="D399" s="192" t="s">
        <v>497</v>
      </c>
      <c r="E399" s="192" t="s">
        <v>1185</v>
      </c>
      <c r="F399" s="192" t="s">
        <v>149</v>
      </c>
      <c r="G399" s="192"/>
      <c r="H399" s="192" t="s">
        <v>1183</v>
      </c>
      <c r="I399" s="192" t="s">
        <v>1186</v>
      </c>
      <c r="J399" s="214" t="str">
        <f t="shared" si="16"/>
        <v>TantalumSolikamsk Magnesium Works OAO</v>
      </c>
      <c r="K399" s="214" t="str">
        <f t="shared" si="17"/>
        <v>TantalumSolikamsk Magnesium Works OAO</v>
      </c>
    </row>
    <row r="400" spans="1:11">
      <c r="A400" s="192" t="s">
        <v>137</v>
      </c>
      <c r="B400" s="192" t="s">
        <v>1187</v>
      </c>
      <c r="C400" s="192" t="s">
        <v>1184</v>
      </c>
      <c r="D400" s="192" t="s">
        <v>497</v>
      </c>
      <c r="E400" s="192" t="s">
        <v>1185</v>
      </c>
      <c r="F400" s="192" t="s">
        <v>149</v>
      </c>
      <c r="G400" s="192"/>
      <c r="H400" s="192" t="s">
        <v>1183</v>
      </c>
      <c r="I400" s="192" t="s">
        <v>1186</v>
      </c>
      <c r="J400" s="214" t="str">
        <f t="shared" si="16"/>
        <v>TantalumSolikamsk Metal Works</v>
      </c>
      <c r="K400" s="214" t="str">
        <f t="shared" si="17"/>
        <v>TantalumSolikamsk Metal Works</v>
      </c>
    </row>
    <row r="401" spans="1:11">
      <c r="A401" s="192" t="s">
        <v>137</v>
      </c>
      <c r="B401" s="192" t="s">
        <v>1188</v>
      </c>
      <c r="C401" s="192" t="s">
        <v>1188</v>
      </c>
      <c r="D401" s="192" t="s">
        <v>276</v>
      </c>
      <c r="E401" s="192" t="s">
        <v>1189</v>
      </c>
      <c r="F401" s="192" t="s">
        <v>149</v>
      </c>
      <c r="G401" s="192"/>
      <c r="H401" s="192" t="s">
        <v>1190</v>
      </c>
      <c r="I401" s="192" t="s">
        <v>1191</v>
      </c>
      <c r="J401" s="214" t="str">
        <f t="shared" si="16"/>
        <v>TantalumTaki Chemical Co., Ltd.</v>
      </c>
      <c r="K401" s="214" t="str">
        <f t="shared" si="17"/>
        <v>TantalumTaki Chemical Co., Ltd.</v>
      </c>
    </row>
    <row r="402" spans="1:11">
      <c r="A402" s="192" t="s">
        <v>137</v>
      </c>
      <c r="B402" s="192" t="s">
        <v>1192</v>
      </c>
      <c r="C402" s="192" t="s">
        <v>1188</v>
      </c>
      <c r="D402" s="192" t="s">
        <v>276</v>
      </c>
      <c r="E402" s="192" t="s">
        <v>1189</v>
      </c>
      <c r="F402" s="192" t="s">
        <v>149</v>
      </c>
      <c r="G402" s="192"/>
      <c r="H402" s="192" t="s">
        <v>1190</v>
      </c>
      <c r="I402" s="192" t="s">
        <v>1191</v>
      </c>
      <c r="J402" s="214" t="str">
        <f t="shared" si="16"/>
        <v>TantalumTaki Chemicals</v>
      </c>
      <c r="K402" s="214" t="str">
        <f t="shared" si="17"/>
        <v>TantalumTaki Chemicals</v>
      </c>
    </row>
    <row r="403" spans="1:11">
      <c r="A403" s="192" t="s">
        <v>137</v>
      </c>
      <c r="B403" s="192" t="s">
        <v>1099</v>
      </c>
      <c r="C403" s="192" t="s">
        <v>1099</v>
      </c>
      <c r="D403" s="192" t="s">
        <v>1028</v>
      </c>
      <c r="E403" s="192" t="s">
        <v>1100</v>
      </c>
      <c r="F403" s="192" t="s">
        <v>149</v>
      </c>
      <c r="G403" s="192"/>
      <c r="H403" s="192" t="s">
        <v>1101</v>
      </c>
      <c r="I403" s="192" t="s">
        <v>1102</v>
      </c>
      <c r="J403" s="214" t="str">
        <f t="shared" si="16"/>
        <v>TantalumTANIOBIS Co., Ltd.</v>
      </c>
      <c r="K403" s="214" t="str">
        <f t="shared" si="17"/>
        <v>TantalumTANIOBIS Co., Ltd.</v>
      </c>
    </row>
    <row r="404" spans="1:11">
      <c r="A404" s="192" t="s">
        <v>137</v>
      </c>
      <c r="B404" s="192" t="s">
        <v>1116</v>
      </c>
      <c r="C404" s="192" t="s">
        <v>1116</v>
      </c>
      <c r="D404" s="192" t="s">
        <v>263</v>
      </c>
      <c r="E404" s="192" t="s">
        <v>1117</v>
      </c>
      <c r="F404" s="192" t="s">
        <v>149</v>
      </c>
      <c r="G404" s="192"/>
      <c r="H404" s="192" t="s">
        <v>1118</v>
      </c>
      <c r="I404" s="192" t="s">
        <v>1119</v>
      </c>
      <c r="J404" s="214" t="str">
        <f t="shared" si="16"/>
        <v>TantalumTANIOBIS GmbH</v>
      </c>
      <c r="K404" s="214" t="str">
        <f t="shared" si="17"/>
        <v>TantalumTANIOBIS GmbH</v>
      </c>
    </row>
    <row r="405" spans="1:11">
      <c r="A405" s="192" t="s">
        <v>137</v>
      </c>
      <c r="B405" s="192" t="s">
        <v>1108</v>
      </c>
      <c r="C405" s="192" t="s">
        <v>1108</v>
      </c>
      <c r="D405" s="192" t="s">
        <v>276</v>
      </c>
      <c r="E405" s="192" t="s">
        <v>1109</v>
      </c>
      <c r="F405" s="192" t="s">
        <v>149</v>
      </c>
      <c r="G405" s="192"/>
      <c r="H405" s="192" t="s">
        <v>1110</v>
      </c>
      <c r="I405" s="192" t="s">
        <v>310</v>
      </c>
      <c r="J405" s="214" t="str">
        <f t="shared" si="16"/>
        <v>TantalumTANIOBIS Japan Co., Ltd.</v>
      </c>
      <c r="K405" s="214" t="str">
        <f t="shared" si="17"/>
        <v>TantalumTANIOBIS Japan Co., Ltd.</v>
      </c>
    </row>
    <row r="406" spans="1:11">
      <c r="A406" s="192" t="s">
        <v>137</v>
      </c>
      <c r="B406" s="192" t="s">
        <v>1112</v>
      </c>
      <c r="C406" s="192" t="s">
        <v>1112</v>
      </c>
      <c r="D406" s="192" t="s">
        <v>263</v>
      </c>
      <c r="E406" s="192" t="s">
        <v>1113</v>
      </c>
      <c r="F406" s="192" t="s">
        <v>149</v>
      </c>
      <c r="G406" s="192"/>
      <c r="H406" s="192" t="s">
        <v>1114</v>
      </c>
      <c r="I406" s="192" t="s">
        <v>266</v>
      </c>
      <c r="J406" s="214" t="str">
        <f t="shared" si="16"/>
        <v>TantalumTANIOBIS Smelting GmbH &amp; Co. KG</v>
      </c>
      <c r="K406" s="214" t="str">
        <f t="shared" si="17"/>
        <v>TantalumTANIOBIS Smelting GmbH &amp; Co. KG</v>
      </c>
    </row>
    <row r="407" spans="1:11">
      <c r="A407" s="192" t="s">
        <v>137</v>
      </c>
      <c r="B407" s="192" t="s">
        <v>1193</v>
      </c>
      <c r="C407" s="192" t="s">
        <v>1193</v>
      </c>
      <c r="D407" s="192" t="s">
        <v>249</v>
      </c>
      <c r="E407" s="192" t="s">
        <v>1194</v>
      </c>
      <c r="F407" s="192" t="s">
        <v>149</v>
      </c>
      <c r="G407" s="192"/>
      <c r="H407" s="192" t="s">
        <v>1195</v>
      </c>
      <c r="I407" s="192" t="s">
        <v>252</v>
      </c>
      <c r="J407" s="214" t="str">
        <f t="shared" si="16"/>
        <v>TantalumTelex Metals</v>
      </c>
      <c r="K407" s="214" t="str">
        <f t="shared" si="17"/>
        <v>TantalumTelex Metals</v>
      </c>
    </row>
    <row r="408" spans="1:11">
      <c r="A408" s="192" t="s">
        <v>137</v>
      </c>
      <c r="B408" s="192" t="s">
        <v>1196</v>
      </c>
      <c r="C408" s="192" t="s">
        <v>1197</v>
      </c>
      <c r="D408" s="192" t="s">
        <v>665</v>
      </c>
      <c r="E408" s="192" t="s">
        <v>1198</v>
      </c>
      <c r="F408" s="192" t="s">
        <v>149</v>
      </c>
      <c r="G408" s="192"/>
      <c r="H408" s="192" t="s">
        <v>672</v>
      </c>
      <c r="I408" s="192" t="s">
        <v>668</v>
      </c>
      <c r="J408" s="214" t="str">
        <f t="shared" si="16"/>
        <v>TantalumULBA</v>
      </c>
      <c r="K408" s="214" t="str">
        <f t="shared" si="17"/>
        <v>TantalumULBA</v>
      </c>
    </row>
    <row r="409" spans="1:11">
      <c r="A409" s="192" t="s">
        <v>137</v>
      </c>
      <c r="B409" s="192" t="s">
        <v>1197</v>
      </c>
      <c r="C409" s="192" t="s">
        <v>1197</v>
      </c>
      <c r="D409" s="192" t="s">
        <v>665</v>
      </c>
      <c r="E409" s="192" t="s">
        <v>1198</v>
      </c>
      <c r="F409" s="192" t="s">
        <v>149</v>
      </c>
      <c r="G409" s="192"/>
      <c r="H409" s="192" t="s">
        <v>672</v>
      </c>
      <c r="I409" s="192" t="s">
        <v>668</v>
      </c>
      <c r="J409" s="214" t="str">
        <f t="shared" si="16"/>
        <v>TantalumUlba Metallurgical Plant JSC</v>
      </c>
      <c r="K409" s="214" t="str">
        <f t="shared" si="17"/>
        <v>TantalumUlba Metallurgical Plant JSC</v>
      </c>
    </row>
    <row r="410" spans="1:11">
      <c r="A410" s="192" t="s">
        <v>137</v>
      </c>
      <c r="B410" s="192" t="s">
        <v>1096</v>
      </c>
      <c r="C410" s="192" t="s">
        <v>1096</v>
      </c>
      <c r="D410" s="192" t="s">
        <v>147</v>
      </c>
      <c r="E410" s="192" t="s">
        <v>1097</v>
      </c>
      <c r="F410" s="192" t="s">
        <v>149</v>
      </c>
      <c r="G410" s="192"/>
      <c r="H410" s="192" t="s">
        <v>1078</v>
      </c>
      <c r="I410" s="192" t="s">
        <v>213</v>
      </c>
      <c r="J410" s="214" t="str">
        <f t="shared" si="16"/>
        <v>TantalumXIMEI RESOURCES (GUANGDONG) LIMITED</v>
      </c>
      <c r="K410" s="214" t="str">
        <f t="shared" si="17"/>
        <v>TantalumXIMEI RESOURCES (GUANGDONG) LIMITED</v>
      </c>
    </row>
    <row r="411" spans="1:11">
      <c r="A411" s="192" t="s">
        <v>137</v>
      </c>
      <c r="B411" s="192" t="s">
        <v>1199</v>
      </c>
      <c r="C411" s="192" t="s">
        <v>1199</v>
      </c>
      <c r="D411" s="192" t="s">
        <v>147</v>
      </c>
      <c r="E411" s="192" t="s">
        <v>1200</v>
      </c>
      <c r="F411" s="192" t="s">
        <v>149</v>
      </c>
      <c r="G411" s="192"/>
      <c r="H411" s="192" t="s">
        <v>1201</v>
      </c>
      <c r="I411" s="192" t="s">
        <v>213</v>
      </c>
      <c r="J411" s="214" t="str">
        <f t="shared" si="16"/>
        <v>TantalumXinXing HaoRong Electronic Material Co., Ltd.</v>
      </c>
      <c r="K411" s="214" t="str">
        <f t="shared" si="17"/>
        <v>TantalumXinXing HaoRong Electronic Material Co., Ltd.</v>
      </c>
    </row>
    <row r="412" spans="1:11">
      <c r="A412" s="192" t="s">
        <v>137</v>
      </c>
      <c r="B412" s="192" t="s">
        <v>1180</v>
      </c>
      <c r="C412" s="192" t="s">
        <v>1180</v>
      </c>
      <c r="D412" s="192" t="s">
        <v>147</v>
      </c>
      <c r="E412" s="192" t="s">
        <v>1181</v>
      </c>
      <c r="F412" s="192" t="s">
        <v>149</v>
      </c>
      <c r="G412" s="192"/>
      <c r="H412" s="192" t="s">
        <v>1088</v>
      </c>
      <c r="I412" s="192" t="s">
        <v>151</v>
      </c>
      <c r="J412" s="214" t="str">
        <f t="shared" si="16"/>
        <v>TantalumYanling Jincheng Tantalum &amp; Niobium Co., Ltd.</v>
      </c>
      <c r="K412" s="214" t="str">
        <f t="shared" si="17"/>
        <v>TantalumYanling Jincheng Tantalum &amp; Niobium Co., Ltd.</v>
      </c>
    </row>
    <row r="413" spans="1:11">
      <c r="A413" s="192" t="s">
        <v>137</v>
      </c>
      <c r="B413" s="192" t="s">
        <v>1202</v>
      </c>
      <c r="C413" s="192" t="s">
        <v>1180</v>
      </c>
      <c r="D413" s="192" t="s">
        <v>147</v>
      </c>
      <c r="E413" s="192" t="s">
        <v>1181</v>
      </c>
      <c r="F413" s="192" t="s">
        <v>149</v>
      </c>
      <c r="G413" s="192"/>
      <c r="H413" s="192" t="s">
        <v>1088</v>
      </c>
      <c r="I413" s="192" t="s">
        <v>151</v>
      </c>
      <c r="J413" s="214" t="str">
        <f t="shared" si="16"/>
        <v>TantalumYanling Jincheng Tantalum Co., Ltd.</v>
      </c>
      <c r="K413" s="214" t="str">
        <f t="shared" si="17"/>
        <v>TantalumYanling Jincheng Tantalum Co., Ltd.</v>
      </c>
    </row>
    <row r="414" spans="1:11">
      <c r="A414" s="192" t="s">
        <v>137</v>
      </c>
      <c r="B414" s="192" t="s">
        <v>1203</v>
      </c>
      <c r="C414" s="192" t="s">
        <v>1108</v>
      </c>
      <c r="D414" s="192" t="s">
        <v>276</v>
      </c>
      <c r="E414" s="192" t="s">
        <v>1109</v>
      </c>
      <c r="F414" s="192" t="s">
        <v>149</v>
      </c>
      <c r="G414" s="192"/>
      <c r="H414" s="192" t="s">
        <v>1110</v>
      </c>
      <c r="I414" s="192" t="s">
        <v>310</v>
      </c>
      <c r="J414" s="214" t="str">
        <f t="shared" si="16"/>
        <v>Tantalumタニオビス・ジャパン株式会社</v>
      </c>
      <c r="K414" s="214" t="str">
        <f t="shared" si="17"/>
        <v>Tantalumタニオビス・ジャパン株式会社</v>
      </c>
    </row>
    <row r="415" spans="1:11">
      <c r="A415" s="192" t="s">
        <v>137</v>
      </c>
      <c r="B415" s="192" t="s">
        <v>1067</v>
      </c>
      <c r="C415" s="192"/>
      <c r="D415" s="192"/>
      <c r="E415" s="192"/>
      <c r="F415" s="192"/>
      <c r="G415" s="192"/>
      <c r="H415" s="192"/>
      <c r="I415" s="192"/>
      <c r="J415" s="214" t="str">
        <f t="shared" si="16"/>
        <v>TantalumSmelter not listed</v>
      </c>
      <c r="K415" s="214" t="str">
        <f t="shared" si="17"/>
        <v>TantalumSmelter not listed</v>
      </c>
    </row>
    <row r="416" spans="1:11">
      <c r="A416" s="192" t="s">
        <v>137</v>
      </c>
      <c r="B416" s="192" t="s">
        <v>144</v>
      </c>
      <c r="C416" s="192" t="s">
        <v>125</v>
      </c>
      <c r="D416" s="192" t="s">
        <v>125</v>
      </c>
      <c r="E416" s="192"/>
      <c r="F416" s="192"/>
      <c r="G416" s="192"/>
      <c r="H416" s="192"/>
      <c r="I416" s="192"/>
      <c r="J416" s="214" t="str">
        <f t="shared" si="16"/>
        <v>TantalumSmelter not yet identified</v>
      </c>
      <c r="K416" s="214" t="str">
        <f t="shared" si="17"/>
        <v>TantalumSmelter not yet identified</v>
      </c>
    </row>
    <row r="417" spans="1:11">
      <c r="A417" s="192" t="s">
        <v>138</v>
      </c>
      <c r="B417" s="192" t="s">
        <v>1204</v>
      </c>
      <c r="C417" s="192" t="s">
        <v>1205</v>
      </c>
      <c r="D417" s="192" t="s">
        <v>249</v>
      </c>
      <c r="E417" s="192" t="s">
        <v>1206</v>
      </c>
      <c r="F417" s="192" t="s">
        <v>149</v>
      </c>
      <c r="G417" s="192"/>
      <c r="H417" s="192" t="s">
        <v>1207</v>
      </c>
      <c r="I417" s="192" t="s">
        <v>252</v>
      </c>
      <c r="J417" s="214" t="str">
        <f t="shared" si="16"/>
        <v>TinAlent plc</v>
      </c>
      <c r="K417" s="214" t="str">
        <f t="shared" si="17"/>
        <v>TinAlent plc</v>
      </c>
    </row>
    <row r="418" spans="1:11">
      <c r="A418" s="192" t="s">
        <v>138</v>
      </c>
      <c r="B418" s="192" t="s">
        <v>1205</v>
      </c>
      <c r="C418" s="192" t="s">
        <v>1205</v>
      </c>
      <c r="D418" s="192" t="s">
        <v>249</v>
      </c>
      <c r="E418" s="192" t="s">
        <v>1206</v>
      </c>
      <c r="F418" s="192" t="s">
        <v>149</v>
      </c>
      <c r="G418" s="192"/>
      <c r="H418" s="192" t="s">
        <v>1207</v>
      </c>
      <c r="I418" s="192" t="s">
        <v>252</v>
      </c>
      <c r="J418" s="214" t="str">
        <f t="shared" si="16"/>
        <v>TinAlpha Assembly Solutions Inc</v>
      </c>
      <c r="K418" s="214" t="str">
        <f t="shared" si="17"/>
        <v>TinAlpha Assembly Solutions Inc</v>
      </c>
    </row>
    <row r="419" spans="1:11">
      <c r="A419" s="192" t="s">
        <v>138</v>
      </c>
      <c r="B419" s="192" t="s">
        <v>1208</v>
      </c>
      <c r="C419" s="192" t="s">
        <v>1205</v>
      </c>
      <c r="D419" s="192" t="s">
        <v>249</v>
      </c>
      <c r="E419" s="192" t="s">
        <v>1206</v>
      </c>
      <c r="F419" s="192" t="s">
        <v>149</v>
      </c>
      <c r="G419" s="192"/>
      <c r="H419" s="192" t="s">
        <v>1207</v>
      </c>
      <c r="I419" s="192" t="s">
        <v>252</v>
      </c>
      <c r="J419" s="214" t="str">
        <f t="shared" si="16"/>
        <v>TinAlpha Metals</v>
      </c>
      <c r="K419" s="214" t="str">
        <f t="shared" si="17"/>
        <v>TinAlpha Metals</v>
      </c>
    </row>
    <row r="420" spans="1:11">
      <c r="A420" s="192" t="s">
        <v>138</v>
      </c>
      <c r="B420" s="192" t="s">
        <v>1209</v>
      </c>
      <c r="C420" s="192" t="s">
        <v>1205</v>
      </c>
      <c r="D420" s="192" t="s">
        <v>249</v>
      </c>
      <c r="E420" s="192" t="s">
        <v>1206</v>
      </c>
      <c r="F420" s="192" t="s">
        <v>149</v>
      </c>
      <c r="G420" s="192"/>
      <c r="H420" s="192" t="s">
        <v>1207</v>
      </c>
      <c r="I420" s="192" t="s">
        <v>252</v>
      </c>
      <c r="J420" s="214" t="str">
        <f t="shared" si="16"/>
        <v>TinAlpha Metals Korea Ltd.</v>
      </c>
      <c r="K420" s="214" t="str">
        <f t="shared" si="17"/>
        <v>TinAlpha Metals Korea Ltd.</v>
      </c>
    </row>
    <row r="421" spans="1:11">
      <c r="A421" s="192" t="s">
        <v>138</v>
      </c>
      <c r="B421" s="192" t="s">
        <v>1210</v>
      </c>
      <c r="C421" s="192" t="s">
        <v>1205</v>
      </c>
      <c r="D421" s="192" t="s">
        <v>249</v>
      </c>
      <c r="E421" s="192" t="s">
        <v>1206</v>
      </c>
      <c r="F421" s="192" t="s">
        <v>149</v>
      </c>
      <c r="G421" s="192"/>
      <c r="H421" s="192" t="s">
        <v>1207</v>
      </c>
      <c r="I421" s="192" t="s">
        <v>252</v>
      </c>
      <c r="J421" s="214" t="str">
        <f t="shared" si="16"/>
        <v>TinAlpha Metals Taiwan</v>
      </c>
      <c r="K421" s="214" t="str">
        <f t="shared" si="17"/>
        <v>TinAlpha Metals Taiwan</v>
      </c>
    </row>
    <row r="422" spans="1:11">
      <c r="A422" s="192" t="s">
        <v>138</v>
      </c>
      <c r="B422" s="192" t="s">
        <v>1211</v>
      </c>
      <c r="C422" s="192" t="s">
        <v>1211</v>
      </c>
      <c r="D422" s="192" t="s">
        <v>1212</v>
      </c>
      <c r="E422" s="192" t="s">
        <v>1213</v>
      </c>
      <c r="F422" s="192" t="s">
        <v>149</v>
      </c>
      <c r="G422" s="192"/>
      <c r="H422" s="192" t="s">
        <v>1214</v>
      </c>
      <c r="I422" s="192" t="s">
        <v>1215</v>
      </c>
      <c r="J422" s="214" t="str">
        <f t="shared" si="16"/>
        <v>TinAn Vinh Joint Stock Mineral Processing Company</v>
      </c>
      <c r="K422" s="214" t="str">
        <f t="shared" si="17"/>
        <v>TinAn Vinh Joint Stock Mineral Processing Company</v>
      </c>
    </row>
    <row r="423" spans="1:11">
      <c r="A423" s="192" t="s">
        <v>138</v>
      </c>
      <c r="B423" s="192" t="s">
        <v>1216</v>
      </c>
      <c r="C423" s="192" t="s">
        <v>1216</v>
      </c>
      <c r="D423" s="192" t="s">
        <v>203</v>
      </c>
      <c r="E423" s="192" t="s">
        <v>204</v>
      </c>
      <c r="F423" s="192" t="s">
        <v>149</v>
      </c>
      <c r="G423" s="192"/>
      <c r="H423" s="192" t="s">
        <v>205</v>
      </c>
      <c r="I423" s="192" t="s">
        <v>206</v>
      </c>
      <c r="J423" s="214" t="str">
        <f t="shared" si="16"/>
        <v>TinAurubis Beerse</v>
      </c>
      <c r="K423" s="214" t="str">
        <f t="shared" si="17"/>
        <v>TinAurubis Beerse</v>
      </c>
    </row>
    <row r="424" spans="1:11">
      <c r="A424" s="192" t="s">
        <v>138</v>
      </c>
      <c r="B424" s="192" t="s">
        <v>1217</v>
      </c>
      <c r="C424" s="192" t="s">
        <v>1216</v>
      </c>
      <c r="D424" s="192" t="s">
        <v>203</v>
      </c>
      <c r="E424" s="192" t="s">
        <v>204</v>
      </c>
      <c r="F424" s="192" t="s">
        <v>149</v>
      </c>
      <c r="G424" s="192"/>
      <c r="H424" s="192" t="s">
        <v>205</v>
      </c>
      <c r="I424" s="192" t="s">
        <v>206</v>
      </c>
      <c r="J424" s="214" t="str">
        <f t="shared" si="16"/>
        <v>TinAurubis Beerse N.V.</v>
      </c>
      <c r="K424" s="214" t="str">
        <f t="shared" si="17"/>
        <v>TinAurubis Beerse N.V.</v>
      </c>
    </row>
    <row r="425" spans="1:11">
      <c r="A425" s="192" t="s">
        <v>138</v>
      </c>
      <c r="B425" s="192" t="s">
        <v>1218</v>
      </c>
      <c r="C425" s="192" t="s">
        <v>1218</v>
      </c>
      <c r="D425" s="192" t="s">
        <v>347</v>
      </c>
      <c r="E425" s="192" t="s">
        <v>1219</v>
      </c>
      <c r="F425" s="192" t="s">
        <v>149</v>
      </c>
      <c r="G425" s="192"/>
      <c r="H425" s="192" t="s">
        <v>1220</v>
      </c>
      <c r="I425" s="192" t="s">
        <v>1221</v>
      </c>
      <c r="J425" s="214" t="str">
        <f t="shared" si="16"/>
        <v>TinAurubis Berango</v>
      </c>
      <c r="K425" s="214" t="str">
        <f t="shared" si="17"/>
        <v>TinAurubis Berango</v>
      </c>
    </row>
    <row r="426" spans="1:11">
      <c r="A426" s="192" t="s">
        <v>138</v>
      </c>
      <c r="B426" s="192" t="s">
        <v>1222</v>
      </c>
      <c r="C426" s="192" t="s">
        <v>1223</v>
      </c>
      <c r="D426" s="192" t="s">
        <v>147</v>
      </c>
      <c r="E426" s="192" t="s">
        <v>1224</v>
      </c>
      <c r="F426" s="192" t="s">
        <v>149</v>
      </c>
      <c r="G426" s="192"/>
      <c r="H426" s="192" t="s">
        <v>194</v>
      </c>
      <c r="I426" s="192" t="s">
        <v>195</v>
      </c>
      <c r="J426" s="214" t="str">
        <f t="shared" si="16"/>
        <v>TinChengfeng Metals Co Pte Ltd</v>
      </c>
      <c r="K426" s="214" t="str">
        <f t="shared" si="17"/>
        <v>TinChengfeng Metals Co Pte Ltd</v>
      </c>
    </row>
    <row r="427" spans="1:11">
      <c r="A427" s="192" t="s">
        <v>138</v>
      </c>
      <c r="B427" s="192" t="s">
        <v>1225</v>
      </c>
      <c r="C427" s="192" t="s">
        <v>146</v>
      </c>
      <c r="D427" s="192" t="s">
        <v>147</v>
      </c>
      <c r="E427" s="192" t="s">
        <v>148</v>
      </c>
      <c r="F427" s="192" t="s">
        <v>149</v>
      </c>
      <c r="G427" s="192"/>
      <c r="H427" s="192" t="s">
        <v>150</v>
      </c>
      <c r="I427" s="192" t="s">
        <v>151</v>
      </c>
      <c r="J427" s="214" t="str">
        <f t="shared" si="16"/>
        <v>TinChenzhou Yun Xiang mining limited liability company</v>
      </c>
      <c r="K427" s="214" t="str">
        <f t="shared" si="17"/>
        <v>TinChenzhou Yun Xiang mining limited liability company</v>
      </c>
    </row>
    <row r="428" spans="1:11">
      <c r="A428" s="192" t="s">
        <v>138</v>
      </c>
      <c r="B428" s="192" t="s">
        <v>146</v>
      </c>
      <c r="C428" s="192" t="s">
        <v>146</v>
      </c>
      <c r="D428" s="192" t="s">
        <v>147</v>
      </c>
      <c r="E428" s="192" t="s">
        <v>148</v>
      </c>
      <c r="F428" s="192" t="s">
        <v>149</v>
      </c>
      <c r="G428" s="192"/>
      <c r="H428" s="192" t="s">
        <v>150</v>
      </c>
      <c r="I428" s="192" t="s">
        <v>151</v>
      </c>
      <c r="J428" s="214" t="str">
        <f t="shared" si="16"/>
        <v>TinChenzhou Yunxiang Mining and Metallurgy Co., Ltd.</v>
      </c>
      <c r="K428" s="214" t="str">
        <f t="shared" si="17"/>
        <v>TinChenzhou Yunxiang Mining and Metallurgy Co., Ltd.</v>
      </c>
    </row>
    <row r="429" spans="1:11">
      <c r="A429" s="192" t="s">
        <v>138</v>
      </c>
      <c r="B429" s="192" t="s">
        <v>1226</v>
      </c>
      <c r="C429" s="192" t="s">
        <v>1226</v>
      </c>
      <c r="D429" s="192" t="s">
        <v>147</v>
      </c>
      <c r="E429" s="192" t="s">
        <v>1227</v>
      </c>
      <c r="F429" s="192" t="s">
        <v>149</v>
      </c>
      <c r="G429" s="192"/>
      <c r="H429" s="192" t="s">
        <v>1228</v>
      </c>
      <c r="I429" s="192" t="s">
        <v>624</v>
      </c>
      <c r="J429" s="214" t="str">
        <f t="shared" si="16"/>
        <v>TinChifeng Dajingzi Tin Industry Co., Ltd.</v>
      </c>
      <c r="K429" s="214" t="str">
        <f t="shared" si="17"/>
        <v>TinChifeng Dajingzi Tin Industry Co., Ltd.</v>
      </c>
    </row>
    <row r="430" spans="1:11">
      <c r="A430" s="192" t="s">
        <v>138</v>
      </c>
      <c r="B430" s="192" t="s">
        <v>1229</v>
      </c>
      <c r="C430" s="192" t="s">
        <v>1230</v>
      </c>
      <c r="D430" s="192" t="s">
        <v>147</v>
      </c>
      <c r="E430" s="192" t="s">
        <v>1231</v>
      </c>
      <c r="F430" s="192" t="s">
        <v>149</v>
      </c>
      <c r="G430" s="192"/>
      <c r="H430" s="192" t="s">
        <v>1232</v>
      </c>
      <c r="I430" s="192" t="s">
        <v>1233</v>
      </c>
      <c r="J430" s="214" t="str">
        <f t="shared" si="16"/>
        <v>TinChina Tin (Hechi)</v>
      </c>
      <c r="K430" s="214" t="str">
        <f t="shared" si="17"/>
        <v>TinChina Tin (Hechi)</v>
      </c>
    </row>
    <row r="431" spans="1:11">
      <c r="A431" s="192" t="s">
        <v>138</v>
      </c>
      <c r="B431" s="192" t="s">
        <v>1230</v>
      </c>
      <c r="C431" s="192" t="s">
        <v>1230</v>
      </c>
      <c r="D431" s="192" t="s">
        <v>147</v>
      </c>
      <c r="E431" s="192" t="s">
        <v>1231</v>
      </c>
      <c r="F431" s="192" t="s">
        <v>149</v>
      </c>
      <c r="G431" s="192"/>
      <c r="H431" s="192" t="s">
        <v>1232</v>
      </c>
      <c r="I431" s="192" t="s">
        <v>1233</v>
      </c>
      <c r="J431" s="214" t="str">
        <f t="shared" si="16"/>
        <v>TinChina Tin Group Co., Ltd.</v>
      </c>
      <c r="K431" s="214" t="str">
        <f t="shared" si="17"/>
        <v>TinChina Tin Group Co., Ltd.</v>
      </c>
    </row>
    <row r="432" spans="1:11">
      <c r="A432" s="192" t="s">
        <v>138</v>
      </c>
      <c r="B432" s="192" t="s">
        <v>1234</v>
      </c>
      <c r="C432" s="192" t="s">
        <v>1230</v>
      </c>
      <c r="D432" s="192" t="s">
        <v>147</v>
      </c>
      <c r="E432" s="192" t="s">
        <v>1231</v>
      </c>
      <c r="F432" s="192" t="s">
        <v>149</v>
      </c>
      <c r="G432" s="192"/>
      <c r="H432" s="192" t="s">
        <v>1232</v>
      </c>
      <c r="I432" s="192" t="s">
        <v>1233</v>
      </c>
      <c r="J432" s="214" t="str">
        <f t="shared" si="16"/>
        <v>TinChina Tin Lai Ben Smelter Co., Ltd.</v>
      </c>
      <c r="K432" s="214" t="str">
        <f t="shared" si="17"/>
        <v>TinChina Tin Lai Ben Smelter Co., Ltd.</v>
      </c>
    </row>
    <row r="433" spans="1:11">
      <c r="A433" s="192" t="s">
        <v>138</v>
      </c>
      <c r="B433" s="192" t="s">
        <v>1235</v>
      </c>
      <c r="C433" s="192" t="s">
        <v>1236</v>
      </c>
      <c r="D433" s="192" t="s">
        <v>147</v>
      </c>
      <c r="E433" s="192" t="s">
        <v>193</v>
      </c>
      <c r="F433" s="192" t="s">
        <v>149</v>
      </c>
      <c r="G433" s="192"/>
      <c r="H433" s="192" t="s">
        <v>194</v>
      </c>
      <c r="I433" s="192" t="s">
        <v>195</v>
      </c>
      <c r="J433" s="214" t="str">
        <f t="shared" si="16"/>
        <v>TinChina Yunnan Tin Co Ltd.</v>
      </c>
      <c r="K433" s="214" t="str">
        <f t="shared" si="17"/>
        <v>TinChina Yunnan Tin Co Ltd.</v>
      </c>
    </row>
    <row r="434" spans="1:11">
      <c r="A434" s="192" t="s">
        <v>138</v>
      </c>
      <c r="B434" s="192" t="s">
        <v>1237</v>
      </c>
      <c r="C434" s="192" t="s">
        <v>1238</v>
      </c>
      <c r="D434" s="192" t="s">
        <v>249</v>
      </c>
      <c r="E434" s="192" t="s">
        <v>1239</v>
      </c>
      <c r="F434" s="192" t="s">
        <v>149</v>
      </c>
      <c r="G434" s="192"/>
      <c r="H434" s="192" t="s">
        <v>1240</v>
      </c>
      <c r="I434" s="192" t="s">
        <v>1241</v>
      </c>
      <c r="J434" s="214" t="str">
        <f t="shared" si="16"/>
        <v>TinConecsus</v>
      </c>
      <c r="K434" s="214" t="str">
        <f t="shared" si="17"/>
        <v>TinConecsus</v>
      </c>
    </row>
    <row r="435" spans="1:11">
      <c r="A435" s="192" t="s">
        <v>138</v>
      </c>
      <c r="B435" s="192" t="s">
        <v>1238</v>
      </c>
      <c r="C435" s="192" t="s">
        <v>1238</v>
      </c>
      <c r="D435" s="192" t="s">
        <v>249</v>
      </c>
      <c r="E435" s="192" t="s">
        <v>1239</v>
      </c>
      <c r="F435" s="192" t="s">
        <v>149</v>
      </c>
      <c r="G435" s="192"/>
      <c r="H435" s="192" t="s">
        <v>1240</v>
      </c>
      <c r="I435" s="192" t="s">
        <v>1241</v>
      </c>
      <c r="J435" s="214" t="str">
        <f t="shared" si="16"/>
        <v>TinConecsus LLC</v>
      </c>
      <c r="K435" s="214" t="str">
        <f t="shared" si="17"/>
        <v>TinConecsus LLC</v>
      </c>
    </row>
    <row r="436" spans="1:11">
      <c r="A436" s="192" t="s">
        <v>138</v>
      </c>
      <c r="B436" s="192" t="s">
        <v>1242</v>
      </c>
      <c r="C436" s="192" t="s">
        <v>1205</v>
      </c>
      <c r="D436" s="192" t="s">
        <v>249</v>
      </c>
      <c r="E436" s="192" t="s">
        <v>1206</v>
      </c>
      <c r="F436" s="192" t="s">
        <v>149</v>
      </c>
      <c r="G436" s="192"/>
      <c r="H436" s="192" t="s">
        <v>1207</v>
      </c>
      <c r="I436" s="192" t="s">
        <v>252</v>
      </c>
      <c r="J436" s="214" t="str">
        <f t="shared" si="16"/>
        <v>TinCookson</v>
      </c>
      <c r="K436" s="214" t="str">
        <f t="shared" si="17"/>
        <v>TinCookson</v>
      </c>
    </row>
    <row r="437" spans="1:11">
      <c r="A437" s="192" t="s">
        <v>138</v>
      </c>
      <c r="B437" s="192" t="s">
        <v>1243</v>
      </c>
      <c r="C437" s="192" t="s">
        <v>1205</v>
      </c>
      <c r="D437" s="192" t="s">
        <v>249</v>
      </c>
      <c r="E437" s="192" t="s">
        <v>1206</v>
      </c>
      <c r="F437" s="192" t="s">
        <v>149</v>
      </c>
      <c r="G437" s="192"/>
      <c r="H437" s="192" t="s">
        <v>1207</v>
      </c>
      <c r="I437" s="192" t="s">
        <v>252</v>
      </c>
      <c r="J437" s="214" t="str">
        <f t="shared" si="16"/>
        <v>TinCookson (Alpha Metals Taiwan)</v>
      </c>
      <c r="K437" s="214" t="str">
        <f t="shared" si="17"/>
        <v>TinCookson (Alpha Metals Taiwan)</v>
      </c>
    </row>
    <row r="438" spans="1:11">
      <c r="A438" s="192" t="s">
        <v>138</v>
      </c>
      <c r="B438" s="192" t="s">
        <v>1244</v>
      </c>
      <c r="C438" s="192" t="s">
        <v>1205</v>
      </c>
      <c r="D438" s="192" t="s">
        <v>249</v>
      </c>
      <c r="E438" s="192" t="s">
        <v>1206</v>
      </c>
      <c r="F438" s="192" t="s">
        <v>149</v>
      </c>
      <c r="G438" s="192"/>
      <c r="H438" s="192" t="s">
        <v>1207</v>
      </c>
      <c r="I438" s="192" t="s">
        <v>252</v>
      </c>
      <c r="J438" s="214" t="str">
        <f t="shared" si="16"/>
        <v>TinCookson Alpha Metals (Shenzhen) Co., Ltd.</v>
      </c>
      <c r="K438" s="214" t="str">
        <f t="shared" si="17"/>
        <v>TinCookson Alpha Metals (Shenzhen) Co., Ltd.</v>
      </c>
    </row>
    <row r="439" spans="1:11">
      <c r="A439" s="192" t="s">
        <v>138</v>
      </c>
      <c r="B439" s="192" t="s">
        <v>1245</v>
      </c>
      <c r="C439" s="192" t="s">
        <v>1245</v>
      </c>
      <c r="D439" s="192" t="s">
        <v>162</v>
      </c>
      <c r="E439" s="192" t="s">
        <v>1246</v>
      </c>
      <c r="F439" s="192" t="s">
        <v>149</v>
      </c>
      <c r="G439" s="192"/>
      <c r="H439" s="192" t="s">
        <v>1247</v>
      </c>
      <c r="I439" s="192" t="s">
        <v>1248</v>
      </c>
      <c r="J439" s="214" t="str">
        <f t="shared" si="16"/>
        <v>TinCRM Fundicao De Metais E Comercio De Equipamentos Eletronicos Do Brasil Ltda</v>
      </c>
      <c r="K439" s="214" t="str">
        <f t="shared" si="17"/>
        <v>TinCRM Fundicao De Metais E Comercio De Equipamentos Eletronicos Do Brasil Ltda</v>
      </c>
    </row>
    <row r="440" spans="1:11">
      <c r="A440" s="192" t="s">
        <v>138</v>
      </c>
      <c r="B440" s="192" t="s">
        <v>1249</v>
      </c>
      <c r="C440" s="192" t="s">
        <v>1245</v>
      </c>
      <c r="D440" s="192" t="s">
        <v>162</v>
      </c>
      <c r="E440" s="192" t="s">
        <v>1246</v>
      </c>
      <c r="F440" s="192" t="s">
        <v>149</v>
      </c>
      <c r="G440" s="192"/>
      <c r="H440" s="192" t="s">
        <v>1247</v>
      </c>
      <c r="I440" s="192" t="s">
        <v>1248</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138</v>
      </c>
      <c r="B441" s="192" t="s">
        <v>1250</v>
      </c>
      <c r="C441" s="192" t="s">
        <v>1251</v>
      </c>
      <c r="D441" s="192" t="s">
        <v>347</v>
      </c>
      <c r="E441" s="192" t="s">
        <v>1252</v>
      </c>
      <c r="F441" s="192" t="s">
        <v>149</v>
      </c>
      <c r="G441" s="192"/>
      <c r="H441" s="192" t="s">
        <v>1253</v>
      </c>
      <c r="I441" s="192" t="s">
        <v>1254</v>
      </c>
      <c r="J441" s="214" t="str">
        <f t="shared" si="16"/>
        <v>TinCRM Synergies</v>
      </c>
      <c r="K441" s="214" t="str">
        <f t="shared" si="17"/>
        <v>TinCRM Synergies</v>
      </c>
    </row>
    <row r="442" spans="1:11">
      <c r="A442" s="192" t="s">
        <v>138</v>
      </c>
      <c r="B442" s="192" t="s">
        <v>1251</v>
      </c>
      <c r="C442" s="192" t="s">
        <v>1251</v>
      </c>
      <c r="D442" s="192" t="s">
        <v>347</v>
      </c>
      <c r="E442" s="192" t="s">
        <v>1252</v>
      </c>
      <c r="F442" s="192" t="s">
        <v>149</v>
      </c>
      <c r="G442" s="192"/>
      <c r="H442" s="192" t="s">
        <v>1253</v>
      </c>
      <c r="I442" s="192" t="s">
        <v>1254</v>
      </c>
      <c r="J442" s="214" t="str">
        <f t="shared" si="16"/>
        <v>TinCRM Synergies EMEA, S.L.U.</v>
      </c>
      <c r="K442" s="214" t="str">
        <f t="shared" si="17"/>
        <v>TinCRM Synergies EMEA, S.L.U.</v>
      </c>
    </row>
    <row r="443" spans="1:11">
      <c r="A443" s="192" t="s">
        <v>138</v>
      </c>
      <c r="B443" s="192" t="s">
        <v>1255</v>
      </c>
      <c r="C443" s="192" t="s">
        <v>1255</v>
      </c>
      <c r="D443" s="192" t="s">
        <v>178</v>
      </c>
      <c r="E443" s="192" t="s">
        <v>1256</v>
      </c>
      <c r="F443" s="192" t="s">
        <v>149</v>
      </c>
      <c r="G443" s="192"/>
      <c r="H443" s="192" t="s">
        <v>180</v>
      </c>
      <c r="I443" s="192" t="s">
        <v>181</v>
      </c>
      <c r="J443" s="214" t="str">
        <f t="shared" si="16"/>
        <v>TinCV Ayi Jaya</v>
      </c>
      <c r="K443" s="214" t="str">
        <f t="shared" si="17"/>
        <v>TinCV Ayi Jaya</v>
      </c>
    </row>
    <row r="444" spans="1:11">
      <c r="A444" s="192" t="s">
        <v>138</v>
      </c>
      <c r="B444" s="192" t="s">
        <v>1257</v>
      </c>
      <c r="C444" s="192" t="s">
        <v>1258</v>
      </c>
      <c r="D444" s="192" t="s">
        <v>178</v>
      </c>
      <c r="E444" s="192" t="s">
        <v>1259</v>
      </c>
      <c r="F444" s="192" t="s">
        <v>149</v>
      </c>
      <c r="G444" s="192"/>
      <c r="H444" s="192" t="s">
        <v>1260</v>
      </c>
      <c r="I444" s="192" t="s">
        <v>181</v>
      </c>
      <c r="J444" s="214" t="str">
        <f t="shared" si="16"/>
        <v>TinCV Nurjanah</v>
      </c>
      <c r="K444" s="214" t="str">
        <f t="shared" si="17"/>
        <v>TinCV Nurjanah</v>
      </c>
    </row>
    <row r="445" spans="1:11">
      <c r="A445" s="192" t="s">
        <v>138</v>
      </c>
      <c r="B445" s="192" t="s">
        <v>1261</v>
      </c>
      <c r="C445" s="192" t="s">
        <v>189</v>
      </c>
      <c r="D445" s="192" t="s">
        <v>178</v>
      </c>
      <c r="E445" s="192" t="s">
        <v>190</v>
      </c>
      <c r="F445" s="192" t="s">
        <v>149</v>
      </c>
      <c r="G445" s="192"/>
      <c r="H445" s="192" t="s">
        <v>191</v>
      </c>
      <c r="I445" s="192" t="s">
        <v>181</v>
      </c>
      <c r="J445" s="214" t="str">
        <f t="shared" si="16"/>
        <v>TinCV Serumpun Sebalai</v>
      </c>
      <c r="K445" s="214" t="str">
        <f t="shared" si="17"/>
        <v>TinCV Serumpun Sebalai</v>
      </c>
    </row>
    <row r="446" spans="1:11">
      <c r="A446" s="192" t="s">
        <v>138</v>
      </c>
      <c r="B446" s="192" t="s">
        <v>1262</v>
      </c>
      <c r="C446" s="192" t="s">
        <v>219</v>
      </c>
      <c r="D446" s="192" t="s">
        <v>178</v>
      </c>
      <c r="E446" s="192" t="s">
        <v>220</v>
      </c>
      <c r="F446" s="192" t="s">
        <v>149</v>
      </c>
      <c r="G446" s="192"/>
      <c r="H446" s="192" t="s">
        <v>221</v>
      </c>
      <c r="I446" s="192" t="s">
        <v>181</v>
      </c>
      <c r="J446" s="214" t="str">
        <f t="shared" si="16"/>
        <v>TinCV Tiga Sekawan</v>
      </c>
      <c r="K446" s="214" t="str">
        <f t="shared" si="17"/>
        <v>TinCV Tiga Sekawan</v>
      </c>
    </row>
    <row r="447" spans="1:11">
      <c r="A447" s="192" t="s">
        <v>138</v>
      </c>
      <c r="B447" s="192" t="s">
        <v>1263</v>
      </c>
      <c r="C447" s="192" t="s">
        <v>1263</v>
      </c>
      <c r="D447" s="192" t="s">
        <v>147</v>
      </c>
      <c r="E447" s="192" t="s">
        <v>1264</v>
      </c>
      <c r="F447" s="192" t="s">
        <v>149</v>
      </c>
      <c r="G447" s="192"/>
      <c r="H447" s="192" t="s">
        <v>1265</v>
      </c>
      <c r="I447" s="192" t="s">
        <v>213</v>
      </c>
      <c r="J447" s="214" t="str">
        <f t="shared" si="16"/>
        <v>TinDongguan Best Alloys Co., Ltd.</v>
      </c>
      <c r="K447" s="214" t="str">
        <f t="shared" si="17"/>
        <v>TinDongguan Best Alloys Co., Ltd.</v>
      </c>
    </row>
    <row r="448" spans="1:11">
      <c r="A448" s="192" t="s">
        <v>138</v>
      </c>
      <c r="B448" s="192" t="s">
        <v>1266</v>
      </c>
      <c r="C448" s="192" t="s">
        <v>1266</v>
      </c>
      <c r="D448" s="192" t="s">
        <v>147</v>
      </c>
      <c r="E448" s="192" t="s">
        <v>1267</v>
      </c>
      <c r="F448" s="192" t="s">
        <v>149</v>
      </c>
      <c r="G448" s="192"/>
      <c r="H448" s="192" t="s">
        <v>1268</v>
      </c>
      <c r="I448" s="192" t="s">
        <v>213</v>
      </c>
      <c r="J448" s="214" t="str">
        <f t="shared" si="16"/>
        <v>TinDongguan CiEXPO Environmental Engineering Co., Ltd.</v>
      </c>
      <c r="K448" s="214" t="str">
        <f t="shared" si="17"/>
        <v>TinDongguan CiEXPO Environmental Engineering Co., Ltd.</v>
      </c>
    </row>
    <row r="449" spans="1:11">
      <c r="A449" s="192" t="s">
        <v>138</v>
      </c>
      <c r="B449" s="192" t="s">
        <v>1269</v>
      </c>
      <c r="C449" s="192" t="s">
        <v>1263</v>
      </c>
      <c r="D449" s="192" t="s">
        <v>147</v>
      </c>
      <c r="E449" s="192" t="s">
        <v>1264</v>
      </c>
      <c r="F449" s="192" t="s">
        <v>149</v>
      </c>
      <c r="G449" s="192"/>
      <c r="H449" s="192" t="s">
        <v>1265</v>
      </c>
      <c r="I449" s="192" t="s">
        <v>213</v>
      </c>
      <c r="J449" s="214" t="str">
        <f t="shared" si="16"/>
        <v>TinDongGuan DaLang BaoTai Solder Products Factory</v>
      </c>
      <c r="K449" s="214" t="str">
        <f t="shared" si="17"/>
        <v>TinDongGuan DaLang BaoTai Solder Products Factory</v>
      </c>
    </row>
    <row r="450" spans="1:11">
      <c r="A450" s="192" t="s">
        <v>138</v>
      </c>
      <c r="B450" s="192" t="s">
        <v>281</v>
      </c>
      <c r="C450" s="192" t="s">
        <v>281</v>
      </c>
      <c r="D450" s="192" t="s">
        <v>276</v>
      </c>
      <c r="E450" s="192" t="s">
        <v>1270</v>
      </c>
      <c r="F450" s="192" t="s">
        <v>149</v>
      </c>
      <c r="G450" s="192"/>
      <c r="H450" s="192" t="s">
        <v>1271</v>
      </c>
      <c r="I450" s="192" t="s">
        <v>284</v>
      </c>
      <c r="J450" s="214" t="str">
        <f t="shared" si="16"/>
        <v>TinDowa</v>
      </c>
      <c r="K450" s="214" t="str">
        <f t="shared" si="17"/>
        <v>TinDowa</v>
      </c>
    </row>
    <row r="451" spans="1:11">
      <c r="A451" s="192" t="s">
        <v>138</v>
      </c>
      <c r="B451" s="192" t="s">
        <v>1272</v>
      </c>
      <c r="C451" s="192" t="s">
        <v>281</v>
      </c>
      <c r="D451" s="192" t="s">
        <v>276</v>
      </c>
      <c r="E451" s="192" t="s">
        <v>1270</v>
      </c>
      <c r="F451" s="192" t="s">
        <v>149</v>
      </c>
      <c r="G451" s="192"/>
      <c r="H451" s="192" t="s">
        <v>1271</v>
      </c>
      <c r="I451" s="192" t="s">
        <v>284</v>
      </c>
      <c r="J451" s="214" t="str">
        <f t="shared" si="16"/>
        <v>TinDowa Metaltech Co., Ltd.</v>
      </c>
      <c r="K451" s="214" t="str">
        <f t="shared" si="17"/>
        <v>TinDowa Metaltech Co., Ltd.</v>
      </c>
    </row>
    <row r="452" spans="1:11">
      <c r="A452" s="192" t="s">
        <v>138</v>
      </c>
      <c r="B452" s="192" t="s">
        <v>1273</v>
      </c>
      <c r="C452" s="192" t="s">
        <v>1273</v>
      </c>
      <c r="D452" s="192" t="s">
        <v>1212</v>
      </c>
      <c r="E452" s="192" t="s">
        <v>1274</v>
      </c>
      <c r="F452" s="192" t="s">
        <v>149</v>
      </c>
      <c r="G452" s="192"/>
      <c r="H452" s="192" t="s">
        <v>1275</v>
      </c>
      <c r="I452" s="192" t="s">
        <v>1276</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138</v>
      </c>
      <c r="B453" s="192" t="s">
        <v>1277</v>
      </c>
      <c r="C453" s="192" t="s">
        <v>1277</v>
      </c>
      <c r="D453" s="192" t="s">
        <v>153</v>
      </c>
      <c r="E453" s="192" t="s">
        <v>154</v>
      </c>
      <c r="F453" s="192" t="s">
        <v>149</v>
      </c>
      <c r="G453" s="192"/>
      <c r="H453" s="192" t="s">
        <v>155</v>
      </c>
      <c r="I453" s="192" t="s">
        <v>155</v>
      </c>
      <c r="J453" s="214" t="str">
        <f t="shared" si="18"/>
        <v>TinEM Vinto</v>
      </c>
      <c r="K453" s="214" t="str">
        <f t="shared" si="19"/>
        <v>TinEM Vinto</v>
      </c>
    </row>
    <row r="454" spans="1:11">
      <c r="A454" s="192" t="s">
        <v>138</v>
      </c>
      <c r="B454" s="192" t="s">
        <v>1278</v>
      </c>
      <c r="C454" s="192" t="s">
        <v>1277</v>
      </c>
      <c r="D454" s="192" t="s">
        <v>153</v>
      </c>
      <c r="E454" s="192" t="s">
        <v>154</v>
      </c>
      <c r="F454" s="192" t="s">
        <v>149</v>
      </c>
      <c r="G454" s="192"/>
      <c r="H454" s="192" t="s">
        <v>155</v>
      </c>
      <c r="I454" s="192" t="s">
        <v>155</v>
      </c>
      <c r="J454" s="214" t="str">
        <f t="shared" si="18"/>
        <v>TinEmpresa Metalúrgica Vinto</v>
      </c>
      <c r="K454" s="214" t="str">
        <f t="shared" si="19"/>
        <v>TinEmpresa Metalúrgica Vinto</v>
      </c>
    </row>
    <row r="455" spans="1:11">
      <c r="A455" s="192" t="s">
        <v>138</v>
      </c>
      <c r="B455" s="192" t="s">
        <v>1279</v>
      </c>
      <c r="C455" s="192" t="s">
        <v>1277</v>
      </c>
      <c r="D455" s="192" t="s">
        <v>153</v>
      </c>
      <c r="E455" s="192" t="s">
        <v>154</v>
      </c>
      <c r="F455" s="192" t="s">
        <v>149</v>
      </c>
      <c r="G455" s="192"/>
      <c r="H455" s="192" t="s">
        <v>155</v>
      </c>
      <c r="I455" s="192" t="s">
        <v>155</v>
      </c>
      <c r="J455" s="214" t="str">
        <f t="shared" si="18"/>
        <v>TinEmpressa Nacional de Fundiciones (ENAF)</v>
      </c>
      <c r="K455" s="214" t="str">
        <f t="shared" si="19"/>
        <v>TinEmpressa Nacional de Fundiciones (ENAF)</v>
      </c>
    </row>
    <row r="456" spans="1:11">
      <c r="A456" s="192" t="s">
        <v>138</v>
      </c>
      <c r="B456" s="192" t="s">
        <v>152</v>
      </c>
      <c r="C456" s="192" t="s">
        <v>1277</v>
      </c>
      <c r="D456" s="192" t="s">
        <v>153</v>
      </c>
      <c r="E456" s="192" t="s">
        <v>154</v>
      </c>
      <c r="F456" s="192" t="s">
        <v>149</v>
      </c>
      <c r="G456" s="192"/>
      <c r="H456" s="192" t="s">
        <v>155</v>
      </c>
      <c r="I456" s="192" t="s">
        <v>155</v>
      </c>
      <c r="J456" s="214" t="str">
        <f t="shared" si="18"/>
        <v>TinENAF</v>
      </c>
      <c r="K456" s="214" t="str">
        <f t="shared" si="19"/>
        <v>TinENAF</v>
      </c>
    </row>
    <row r="457" spans="1:11">
      <c r="A457" s="192" t="s">
        <v>138</v>
      </c>
      <c r="B457" s="192" t="s">
        <v>1280</v>
      </c>
      <c r="C457" s="192" t="s">
        <v>1280</v>
      </c>
      <c r="D457" s="192" t="s">
        <v>162</v>
      </c>
      <c r="E457" s="192" t="s">
        <v>1281</v>
      </c>
      <c r="F457" s="192" t="s">
        <v>149</v>
      </c>
      <c r="G457" s="192"/>
      <c r="H457" s="192" t="s">
        <v>175</v>
      </c>
      <c r="I457" s="192" t="s">
        <v>176</v>
      </c>
      <c r="J457" s="214" t="str">
        <f t="shared" si="18"/>
        <v>TinEstanho de Rondonia S.A.</v>
      </c>
      <c r="K457" s="214" t="str">
        <f t="shared" si="19"/>
        <v>TinEstanho de Rondonia S.A.</v>
      </c>
    </row>
    <row r="458" spans="1:11">
      <c r="A458" s="192" t="s">
        <v>138</v>
      </c>
      <c r="B458" s="192" t="s">
        <v>1282</v>
      </c>
      <c r="C458" s="192" t="s">
        <v>1280</v>
      </c>
      <c r="D458" s="192" t="s">
        <v>162</v>
      </c>
      <c r="E458" s="192" t="s">
        <v>1281</v>
      </c>
      <c r="F458" s="192" t="s">
        <v>149</v>
      </c>
      <c r="G458" s="192"/>
      <c r="H458" s="192" t="s">
        <v>175</v>
      </c>
      <c r="I458" s="192" t="s">
        <v>176</v>
      </c>
      <c r="J458" s="214" t="str">
        <f t="shared" si="18"/>
        <v>TinEstanho de Rondônia S.A.</v>
      </c>
      <c r="K458" s="214" t="str">
        <f t="shared" si="19"/>
        <v>TinEstanho de Rondônia S.A.</v>
      </c>
    </row>
    <row r="459" spans="1:11">
      <c r="A459" s="192" t="s">
        <v>138</v>
      </c>
      <c r="B459" s="192" t="s">
        <v>1283</v>
      </c>
      <c r="C459" s="192" t="s">
        <v>1284</v>
      </c>
      <c r="D459" s="192" t="s">
        <v>162</v>
      </c>
      <c r="E459" s="192" t="s">
        <v>1285</v>
      </c>
      <c r="F459" s="192" t="s">
        <v>149</v>
      </c>
      <c r="G459" s="192"/>
      <c r="H459" s="192" t="s">
        <v>1286</v>
      </c>
      <c r="I459" s="192" t="s">
        <v>165</v>
      </c>
      <c r="J459" s="214" t="str">
        <f t="shared" si="18"/>
        <v>TinFabrica Auricchio</v>
      </c>
      <c r="K459" s="214" t="str">
        <f t="shared" si="19"/>
        <v>TinFabrica Auricchio</v>
      </c>
    </row>
    <row r="460" spans="1:11">
      <c r="A460" s="192" t="s">
        <v>138</v>
      </c>
      <c r="B460" s="192" t="s">
        <v>1287</v>
      </c>
      <c r="C460" s="192" t="s">
        <v>1284</v>
      </c>
      <c r="D460" s="192" t="s">
        <v>162</v>
      </c>
      <c r="E460" s="192" t="s">
        <v>1285</v>
      </c>
      <c r="F460" s="192" t="s">
        <v>149</v>
      </c>
      <c r="G460" s="192"/>
      <c r="H460" s="192" t="s">
        <v>1286</v>
      </c>
      <c r="I460" s="192" t="s">
        <v>165</v>
      </c>
      <c r="J460" s="214" t="str">
        <f t="shared" si="18"/>
        <v>TinFábrica Auricchio</v>
      </c>
      <c r="K460" s="214" t="str">
        <f t="shared" si="19"/>
        <v>TinFábrica Auricchio</v>
      </c>
    </row>
    <row r="461" spans="1:11">
      <c r="A461" s="192" t="s">
        <v>138</v>
      </c>
      <c r="B461" s="192" t="s">
        <v>1284</v>
      </c>
      <c r="C461" s="192" t="s">
        <v>1284</v>
      </c>
      <c r="D461" s="192" t="s">
        <v>162</v>
      </c>
      <c r="E461" s="192" t="s">
        <v>1285</v>
      </c>
      <c r="F461" s="192" t="s">
        <v>149</v>
      </c>
      <c r="G461" s="192"/>
      <c r="H461" s="192" t="s">
        <v>1286</v>
      </c>
      <c r="I461" s="192" t="s">
        <v>165</v>
      </c>
      <c r="J461" s="214" t="str">
        <f t="shared" si="18"/>
        <v>TinFabrica Auricchio Industria e Comercio Ltda.</v>
      </c>
      <c r="K461" s="214" t="str">
        <f t="shared" si="19"/>
        <v>TinFabrica Auricchio Industria e Comercio Ltda.</v>
      </c>
    </row>
    <row r="462" spans="1:11">
      <c r="A462" s="192" t="s">
        <v>138</v>
      </c>
      <c r="B462" s="192" t="s">
        <v>156</v>
      </c>
      <c r="C462" s="192" t="s">
        <v>156</v>
      </c>
      <c r="D462" s="192" t="s">
        <v>157</v>
      </c>
      <c r="E462" s="192" t="s">
        <v>158</v>
      </c>
      <c r="F462" s="192" t="s">
        <v>149</v>
      </c>
      <c r="G462" s="192"/>
      <c r="H462" s="192" t="s">
        <v>159</v>
      </c>
      <c r="I462" s="192" t="s">
        <v>160</v>
      </c>
      <c r="J462" s="214" t="str">
        <f t="shared" si="18"/>
        <v>TinFenix Metals</v>
      </c>
      <c r="K462" s="214" t="str">
        <f t="shared" si="19"/>
        <v>TinFenix Metals</v>
      </c>
    </row>
    <row r="463" spans="1:11">
      <c r="A463" s="192" t="s">
        <v>138</v>
      </c>
      <c r="B463" s="192" t="s">
        <v>1288</v>
      </c>
      <c r="C463" s="192" t="s">
        <v>166</v>
      </c>
      <c r="D463" s="192" t="s">
        <v>167</v>
      </c>
      <c r="E463" s="192" t="s">
        <v>168</v>
      </c>
      <c r="F463" s="192" t="s">
        <v>149</v>
      </c>
      <c r="G463" s="192"/>
      <c r="H463" s="192" t="s">
        <v>169</v>
      </c>
      <c r="I463" s="192" t="s">
        <v>170</v>
      </c>
      <c r="J463" s="214" t="str">
        <f t="shared" si="18"/>
        <v>TinFunsur Smelter</v>
      </c>
      <c r="K463" s="214" t="str">
        <f t="shared" si="19"/>
        <v>TinFunsur Smelter</v>
      </c>
    </row>
    <row r="464" spans="1:11">
      <c r="A464" s="192" t="s">
        <v>138</v>
      </c>
      <c r="B464" s="192" t="s">
        <v>1289</v>
      </c>
      <c r="C464" s="192" t="s">
        <v>1223</v>
      </c>
      <c r="D464" s="192" t="s">
        <v>147</v>
      </c>
      <c r="E464" s="192" t="s">
        <v>1224</v>
      </c>
      <c r="F464" s="192" t="s">
        <v>149</v>
      </c>
      <c r="G464" s="192"/>
      <c r="H464" s="192" t="s">
        <v>194</v>
      </c>
      <c r="I464" s="192" t="s">
        <v>195</v>
      </c>
      <c r="J464" s="214" t="str">
        <f t="shared" si="18"/>
        <v>TinGejiu City Datun Chengfeng Smelter</v>
      </c>
      <c r="K464" s="214" t="str">
        <f t="shared" si="19"/>
        <v>TinGejiu City Datun Chengfeng Smelter</v>
      </c>
    </row>
    <row r="465" spans="1:11">
      <c r="A465" s="192" t="s">
        <v>138</v>
      </c>
      <c r="B465" s="192" t="s">
        <v>1290</v>
      </c>
      <c r="C465" s="192" t="s">
        <v>1290</v>
      </c>
      <c r="D465" s="192" t="s">
        <v>147</v>
      </c>
      <c r="E465" s="192" t="s">
        <v>1291</v>
      </c>
      <c r="F465" s="192" t="s">
        <v>149</v>
      </c>
      <c r="G465" s="192"/>
      <c r="H465" s="192" t="s">
        <v>194</v>
      </c>
      <c r="I465" s="192" t="s">
        <v>195</v>
      </c>
      <c r="J465" s="214" t="str">
        <f t="shared" si="18"/>
        <v>TinGejiu City Fuxiang Industry and Trade Co., Ltd.</v>
      </c>
      <c r="K465" s="214" t="str">
        <f t="shared" si="19"/>
        <v>TinGejiu City Fuxiang Industry and Trade Co., Ltd.</v>
      </c>
    </row>
    <row r="466" spans="1:11">
      <c r="A466" s="192" t="s">
        <v>138</v>
      </c>
      <c r="B466" s="192" t="s">
        <v>1292</v>
      </c>
      <c r="C466" s="192" t="s">
        <v>1290</v>
      </c>
      <c r="D466" s="192" t="s">
        <v>147</v>
      </c>
      <c r="E466" s="192" t="s">
        <v>1291</v>
      </c>
      <c r="F466" s="192" t="s">
        <v>149</v>
      </c>
      <c r="G466" s="192"/>
      <c r="H466" s="192" t="s">
        <v>194</v>
      </c>
      <c r="I466" s="192" t="s">
        <v>195</v>
      </c>
      <c r="J466" s="214" t="str">
        <f t="shared" si="18"/>
        <v>TinGejiu Fuxiang Gongmao Co., Ltd.</v>
      </c>
      <c r="K466" s="214" t="str">
        <f t="shared" si="19"/>
        <v>TinGejiu Fuxiang Gongmao Co., Ltd.</v>
      </c>
    </row>
    <row r="467" spans="1:11">
      <c r="A467" s="192" t="s">
        <v>138</v>
      </c>
      <c r="B467" s="192" t="s">
        <v>1293</v>
      </c>
      <c r="C467" s="192" t="s">
        <v>1293</v>
      </c>
      <c r="D467" s="192" t="s">
        <v>147</v>
      </c>
      <c r="E467" s="192" t="s">
        <v>1294</v>
      </c>
      <c r="F467" s="192" t="s">
        <v>149</v>
      </c>
      <c r="G467" s="192"/>
      <c r="H467" s="192" t="s">
        <v>194</v>
      </c>
      <c r="I467" s="192" t="s">
        <v>195</v>
      </c>
      <c r="J467" s="214" t="str">
        <f t="shared" si="18"/>
        <v>TinGejiu Kai Meng Industry and Trade LLC</v>
      </c>
      <c r="K467" s="214" t="str">
        <f t="shared" si="19"/>
        <v>TinGejiu Kai Meng Industry and Trade LLC</v>
      </c>
    </row>
    <row r="468" spans="1:11">
      <c r="A468" s="192" t="s">
        <v>138</v>
      </c>
      <c r="B468" s="192" t="s">
        <v>1295</v>
      </c>
      <c r="C468" s="192" t="s">
        <v>1295</v>
      </c>
      <c r="D468" s="192" t="s">
        <v>147</v>
      </c>
      <c r="E468" s="192" t="s">
        <v>1296</v>
      </c>
      <c r="F468" s="192" t="s">
        <v>149</v>
      </c>
      <c r="G468" s="192"/>
      <c r="H468" s="192" t="s">
        <v>194</v>
      </c>
      <c r="I468" s="192" t="s">
        <v>195</v>
      </c>
      <c r="J468" s="214" t="str">
        <f t="shared" si="18"/>
        <v>TinGejiu Non-Ferrous Metal Processing Co., Ltd.</v>
      </c>
      <c r="K468" s="214" t="str">
        <f t="shared" si="19"/>
        <v>TinGejiu Non-Ferrous Metal Processing Co., Ltd.</v>
      </c>
    </row>
    <row r="469" spans="1:11">
      <c r="A469" s="192" t="s">
        <v>138</v>
      </c>
      <c r="B469" s="192" t="s">
        <v>1297</v>
      </c>
      <c r="C469" s="192" t="s">
        <v>1297</v>
      </c>
      <c r="D469" s="192" t="s">
        <v>147</v>
      </c>
      <c r="E469" s="192" t="s">
        <v>1298</v>
      </c>
      <c r="F469" s="192" t="s">
        <v>149</v>
      </c>
      <c r="G469" s="192"/>
      <c r="H469" s="192" t="s">
        <v>194</v>
      </c>
      <c r="I469" s="192" t="s">
        <v>195</v>
      </c>
      <c r="J469" s="214" t="str">
        <f t="shared" si="18"/>
        <v>TinGejiu Yunxin Nonferrous Electrolysis Co., Ltd.</v>
      </c>
      <c r="K469" s="214" t="str">
        <f t="shared" si="19"/>
        <v>TinGejiu Yunxin Nonferrous Electrolysis Co., Ltd.</v>
      </c>
    </row>
    <row r="470" spans="1:11">
      <c r="A470" s="192" t="s">
        <v>138</v>
      </c>
      <c r="B470" s="192" t="s">
        <v>1299</v>
      </c>
      <c r="C470" s="192" t="s">
        <v>1300</v>
      </c>
      <c r="D470" s="192" t="s">
        <v>147</v>
      </c>
      <c r="E470" s="192" t="s">
        <v>1301</v>
      </c>
      <c r="F470" s="192" t="s">
        <v>149</v>
      </c>
      <c r="G470" s="192"/>
      <c r="H470" s="192" t="s">
        <v>194</v>
      </c>
      <c r="I470" s="192" t="s">
        <v>195</v>
      </c>
      <c r="J470" s="214" t="str">
        <f t="shared" si="18"/>
        <v>TinGejiu Zi-Li</v>
      </c>
      <c r="K470" s="214" t="str">
        <f t="shared" si="19"/>
        <v>TinGejiu Zi-Li</v>
      </c>
    </row>
    <row r="471" spans="1:11">
      <c r="A471" s="192" t="s">
        <v>138</v>
      </c>
      <c r="B471" s="192" t="s">
        <v>1300</v>
      </c>
      <c r="C471" s="192" t="s">
        <v>1300</v>
      </c>
      <c r="D471" s="192" t="s">
        <v>147</v>
      </c>
      <c r="E471" s="192" t="s">
        <v>1301</v>
      </c>
      <c r="F471" s="192" t="s">
        <v>149</v>
      </c>
      <c r="G471" s="192"/>
      <c r="H471" s="192" t="s">
        <v>194</v>
      </c>
      <c r="I471" s="192" t="s">
        <v>195</v>
      </c>
      <c r="J471" s="214" t="str">
        <f t="shared" si="18"/>
        <v>TinGejiu Zili Mining And Metallurgy Co., Ltd.</v>
      </c>
      <c r="K471" s="214" t="str">
        <f t="shared" si="19"/>
        <v>TinGejiu Zili Mining And Metallurgy Co., Ltd.</v>
      </c>
    </row>
    <row r="472" spans="1:11">
      <c r="A472" s="192" t="s">
        <v>138</v>
      </c>
      <c r="B472" s="192" t="s">
        <v>1302</v>
      </c>
      <c r="C472" s="192" t="s">
        <v>1302</v>
      </c>
      <c r="D472" s="192" t="s">
        <v>244</v>
      </c>
      <c r="E472" s="192" t="s">
        <v>1303</v>
      </c>
      <c r="F472" s="192" t="s">
        <v>149</v>
      </c>
      <c r="G472" s="192"/>
      <c r="H472" s="192" t="s">
        <v>1304</v>
      </c>
      <c r="I472" s="192" t="s">
        <v>271</v>
      </c>
      <c r="J472" s="214" t="str">
        <f t="shared" si="18"/>
        <v>TinGlobal Advanced Metals Greenbushes Pty Ltd.</v>
      </c>
      <c r="K472" s="214" t="str">
        <f t="shared" si="19"/>
        <v>TinGlobal Advanced Metals Greenbushes Pty Ltd.</v>
      </c>
    </row>
    <row r="473" spans="1:11">
      <c r="A473" s="192" t="s">
        <v>138</v>
      </c>
      <c r="B473" s="192" t="s">
        <v>1305</v>
      </c>
      <c r="C473" s="192" t="s">
        <v>1230</v>
      </c>
      <c r="D473" s="192" t="s">
        <v>147</v>
      </c>
      <c r="E473" s="192" t="s">
        <v>1231</v>
      </c>
      <c r="F473" s="192" t="s">
        <v>149</v>
      </c>
      <c r="G473" s="192"/>
      <c r="H473" s="192" t="s">
        <v>1232</v>
      </c>
      <c r="I473" s="192" t="s">
        <v>1233</v>
      </c>
      <c r="J473" s="214" t="str">
        <f t="shared" si="18"/>
        <v>TinGuang Xi Liu Xhou</v>
      </c>
      <c r="K473" s="214" t="str">
        <f t="shared" si="19"/>
        <v>TinGuang Xi Liu Xhou</v>
      </c>
    </row>
    <row r="474" spans="1:11">
      <c r="A474" s="192" t="s">
        <v>138</v>
      </c>
      <c r="B474" s="192" t="s">
        <v>1306</v>
      </c>
      <c r="C474" s="192" t="s">
        <v>1230</v>
      </c>
      <c r="D474" s="192" t="s">
        <v>147</v>
      </c>
      <c r="E474" s="192" t="s">
        <v>1231</v>
      </c>
      <c r="F474" s="192" t="s">
        <v>149</v>
      </c>
      <c r="G474" s="192"/>
      <c r="H474" s="192" t="s">
        <v>1232</v>
      </c>
      <c r="I474" s="192" t="s">
        <v>1233</v>
      </c>
      <c r="J474" s="214" t="str">
        <f t="shared" si="18"/>
        <v>TinGuang Xi Liu Zhou</v>
      </c>
      <c r="K474" s="214" t="str">
        <f t="shared" si="19"/>
        <v>TinGuang Xi Liu Zhou</v>
      </c>
    </row>
    <row r="475" spans="1:11">
      <c r="A475" s="192" t="s">
        <v>138</v>
      </c>
      <c r="B475" s="192" t="s">
        <v>210</v>
      </c>
      <c r="C475" s="192" t="s">
        <v>210</v>
      </c>
      <c r="D475" s="192" t="s">
        <v>147</v>
      </c>
      <c r="E475" s="192" t="s">
        <v>211</v>
      </c>
      <c r="F475" s="192" t="s">
        <v>149</v>
      </c>
      <c r="G475" s="192"/>
      <c r="H475" s="192" t="s">
        <v>212</v>
      </c>
      <c r="I475" s="192" t="s">
        <v>213</v>
      </c>
      <c r="J475" s="214" t="str">
        <f t="shared" si="18"/>
        <v>TinGuangdong Hanhe Non-Ferrous Metal Co., Ltd.</v>
      </c>
      <c r="K475" s="214" t="str">
        <f t="shared" si="19"/>
        <v>TinGuangdong Hanhe Non-Ferrous Metal Co., Ltd.</v>
      </c>
    </row>
    <row r="476" spans="1:11">
      <c r="A476" s="192" t="s">
        <v>138</v>
      </c>
      <c r="B476" s="192" t="s">
        <v>1307</v>
      </c>
      <c r="C476" s="192" t="s">
        <v>1230</v>
      </c>
      <c r="D476" s="192" t="s">
        <v>147</v>
      </c>
      <c r="E476" s="192" t="s">
        <v>1231</v>
      </c>
      <c r="F476" s="192" t="s">
        <v>149</v>
      </c>
      <c r="G476" s="192"/>
      <c r="H476" s="192" t="s">
        <v>1232</v>
      </c>
      <c r="I476" s="192" t="s">
        <v>1233</v>
      </c>
      <c r="J476" s="214" t="str">
        <f t="shared" si="18"/>
        <v>TinGuangXi China Tin</v>
      </c>
      <c r="K476" s="214" t="str">
        <f t="shared" si="19"/>
        <v>TinGuangXi China Tin</v>
      </c>
    </row>
    <row r="477" spans="1:11">
      <c r="A477" s="192" t="s">
        <v>138</v>
      </c>
      <c r="B477" s="192" t="s">
        <v>1308</v>
      </c>
      <c r="C477" s="192" t="s">
        <v>1230</v>
      </c>
      <c r="D477" s="192" t="s">
        <v>147</v>
      </c>
      <c r="E477" s="192" t="s">
        <v>1231</v>
      </c>
      <c r="F477" s="192" t="s">
        <v>149</v>
      </c>
      <c r="G477" s="192"/>
      <c r="H477" s="192" t="s">
        <v>1232</v>
      </c>
      <c r="I477" s="192" t="s">
        <v>1233</v>
      </c>
      <c r="J477" s="214" t="str">
        <f t="shared" si="18"/>
        <v>TinGuangxi Hua Shu Dan CO., LTD.</v>
      </c>
      <c r="K477" s="214" t="str">
        <f t="shared" si="19"/>
        <v>TinGuangxi Hua Shu Dan CO., LTD.</v>
      </c>
    </row>
    <row r="478" spans="1:11">
      <c r="A478" s="192" t="s">
        <v>138</v>
      </c>
      <c r="B478" s="192" t="s">
        <v>1309</v>
      </c>
      <c r="C478" s="192" t="s">
        <v>788</v>
      </c>
      <c r="D478" s="192" t="s">
        <v>276</v>
      </c>
      <c r="E478" s="192" t="s">
        <v>1310</v>
      </c>
      <c r="F478" s="192" t="s">
        <v>149</v>
      </c>
      <c r="G478" s="192"/>
      <c r="H478" s="192" t="s">
        <v>1311</v>
      </c>
      <c r="I478" s="192" t="s">
        <v>1312</v>
      </c>
      <c r="J478" s="214" t="str">
        <f t="shared" si="18"/>
        <v>TinIkuno Tin Smelter</v>
      </c>
      <c r="K478" s="214" t="str">
        <f t="shared" si="19"/>
        <v>TinIkuno Tin Smelter</v>
      </c>
    </row>
    <row r="479" spans="1:11">
      <c r="A479" s="192" t="s">
        <v>138</v>
      </c>
      <c r="B479" s="192" t="s">
        <v>1313</v>
      </c>
      <c r="C479" s="192" t="s">
        <v>186</v>
      </c>
      <c r="D479" s="192" t="s">
        <v>178</v>
      </c>
      <c r="E479" s="192" t="s">
        <v>187</v>
      </c>
      <c r="F479" s="192" t="s">
        <v>149</v>
      </c>
      <c r="G479" s="192"/>
      <c r="H479" s="192" t="s">
        <v>188</v>
      </c>
      <c r="I479" s="192" t="s">
        <v>181</v>
      </c>
      <c r="J479" s="214" t="str">
        <f t="shared" si="18"/>
        <v>TinINDONESIAN STATE TIN CORPORATION MENTOK SMELTER</v>
      </c>
      <c r="K479" s="214" t="str">
        <f t="shared" si="19"/>
        <v>TinINDONESIAN STATE TIN CORPORATION MENTOK SMELTER</v>
      </c>
    </row>
    <row r="480" spans="1:11">
      <c r="A480" s="192" t="s">
        <v>138</v>
      </c>
      <c r="B480" s="192" t="s">
        <v>1314</v>
      </c>
      <c r="C480" s="192" t="s">
        <v>1315</v>
      </c>
      <c r="D480" s="192" t="s">
        <v>147</v>
      </c>
      <c r="E480" s="192" t="s">
        <v>1316</v>
      </c>
      <c r="F480" s="192" t="s">
        <v>149</v>
      </c>
      <c r="G480" s="192"/>
      <c r="H480" s="192" t="s">
        <v>1317</v>
      </c>
      <c r="I480" s="192" t="s">
        <v>649</v>
      </c>
      <c r="J480" s="214" t="str">
        <f t="shared" si="18"/>
        <v>TinJiangxi Nanshan</v>
      </c>
      <c r="K480" s="214" t="str">
        <f t="shared" si="19"/>
        <v>TinJiangxi Nanshan</v>
      </c>
    </row>
    <row r="481" spans="1:11">
      <c r="A481" s="192" t="s">
        <v>138</v>
      </c>
      <c r="B481" s="192" t="s">
        <v>1315</v>
      </c>
      <c r="C481" s="192" t="s">
        <v>1315</v>
      </c>
      <c r="D481" s="192" t="s">
        <v>147</v>
      </c>
      <c r="E481" s="192" t="s">
        <v>1316</v>
      </c>
      <c r="F481" s="192" t="s">
        <v>149</v>
      </c>
      <c r="G481" s="192"/>
      <c r="H481" s="192" t="s">
        <v>1317</v>
      </c>
      <c r="I481" s="192" t="s">
        <v>649</v>
      </c>
      <c r="J481" s="214" t="str">
        <f t="shared" si="18"/>
        <v>TinJiangxi New Nanshan Technology Ltd.</v>
      </c>
      <c r="K481" s="214" t="str">
        <f t="shared" si="19"/>
        <v>TinJiangxi New Nanshan Technology Ltd.</v>
      </c>
    </row>
    <row r="482" spans="1:11">
      <c r="A482" s="192" t="s">
        <v>138</v>
      </c>
      <c r="B482" s="192" t="s">
        <v>1318</v>
      </c>
      <c r="C482" s="192" t="s">
        <v>1293</v>
      </c>
      <c r="D482" s="192" t="s">
        <v>147</v>
      </c>
      <c r="E482" s="192" t="s">
        <v>1294</v>
      </c>
      <c r="F482" s="192" t="s">
        <v>149</v>
      </c>
      <c r="G482" s="192"/>
      <c r="H482" s="192" t="s">
        <v>194</v>
      </c>
      <c r="I482" s="192" t="s">
        <v>195</v>
      </c>
      <c r="J482" s="214" t="str">
        <f t="shared" si="18"/>
        <v>TinKai Union Industry and Trade Co., Ltd. (China)</v>
      </c>
      <c r="K482" s="214" t="str">
        <f t="shared" si="19"/>
        <v>TinKai Union Industry and Trade Co., Ltd. (China)</v>
      </c>
    </row>
    <row r="483" spans="1:11">
      <c r="A483" s="192" t="s">
        <v>138</v>
      </c>
      <c r="B483" s="192" t="s">
        <v>1319</v>
      </c>
      <c r="C483" s="192" t="s">
        <v>1293</v>
      </c>
      <c r="D483" s="192" t="s">
        <v>147</v>
      </c>
      <c r="E483" s="192" t="s">
        <v>1294</v>
      </c>
      <c r="F483" s="192" t="s">
        <v>149</v>
      </c>
      <c r="G483" s="192"/>
      <c r="H483" s="192" t="s">
        <v>194</v>
      </c>
      <c r="I483" s="192" t="s">
        <v>195</v>
      </c>
      <c r="J483" s="214" t="str">
        <f t="shared" si="18"/>
        <v>TinKai Unita Trade Limited Liability Company</v>
      </c>
      <c r="K483" s="214" t="str">
        <f t="shared" si="19"/>
        <v>TinKai Unita Trade Limited Liability Company</v>
      </c>
    </row>
    <row r="484" spans="1:11">
      <c r="A484" s="192" t="s">
        <v>138</v>
      </c>
      <c r="B484" s="192" t="s">
        <v>1320</v>
      </c>
      <c r="C484" s="192" t="s">
        <v>1293</v>
      </c>
      <c r="D484" s="192" t="s">
        <v>147</v>
      </c>
      <c r="E484" s="192" t="s">
        <v>1294</v>
      </c>
      <c r="F484" s="192" t="s">
        <v>149</v>
      </c>
      <c r="G484" s="192"/>
      <c r="H484" s="192" t="s">
        <v>194</v>
      </c>
      <c r="I484" s="192" t="s">
        <v>195</v>
      </c>
      <c r="J484" s="214" t="str">
        <f t="shared" si="18"/>
        <v>TinKaimeng (Gejiu) Industry and Trade Co., Ltd.</v>
      </c>
      <c r="K484" s="214" t="str">
        <f t="shared" si="19"/>
        <v>TinKaimeng (Gejiu) Industry and Trade Co., Ltd.</v>
      </c>
    </row>
    <row r="485" spans="1:11">
      <c r="A485" s="192" t="s">
        <v>138</v>
      </c>
      <c r="B485" s="192" t="s">
        <v>1321</v>
      </c>
      <c r="C485" s="192" t="s">
        <v>182</v>
      </c>
      <c r="D485" s="192" t="s">
        <v>178</v>
      </c>
      <c r="E485" s="192" t="s">
        <v>183</v>
      </c>
      <c r="F485" s="192" t="s">
        <v>149</v>
      </c>
      <c r="G485" s="192"/>
      <c r="H485" s="192" t="s">
        <v>184</v>
      </c>
      <c r="I485" s="192" t="s">
        <v>185</v>
      </c>
      <c r="J485" s="214" t="str">
        <f t="shared" si="18"/>
        <v>TinKundur Smelter</v>
      </c>
      <c r="K485" s="214" t="str">
        <f t="shared" si="19"/>
        <v>TinKundur Smelter</v>
      </c>
    </row>
    <row r="486" spans="1:11">
      <c r="A486" s="192" t="s">
        <v>138</v>
      </c>
      <c r="B486" s="192" t="s">
        <v>1322</v>
      </c>
      <c r="C486" s="192" t="s">
        <v>1230</v>
      </c>
      <c r="D486" s="192" t="s">
        <v>147</v>
      </c>
      <c r="E486" s="192" t="s">
        <v>1231</v>
      </c>
      <c r="F486" s="192" t="s">
        <v>149</v>
      </c>
      <c r="G486" s="192"/>
      <c r="H486" s="192" t="s">
        <v>1232</v>
      </c>
      <c r="I486" s="192" t="s">
        <v>1233</v>
      </c>
      <c r="J486" s="214" t="str">
        <f t="shared" si="18"/>
        <v>TinLiuzhhou China Tin</v>
      </c>
      <c r="K486" s="214" t="str">
        <f t="shared" si="19"/>
        <v>TinLiuzhhou China Tin</v>
      </c>
    </row>
    <row r="487" spans="1:11">
      <c r="A487" s="192" t="s">
        <v>138</v>
      </c>
      <c r="B487" s="192" t="s">
        <v>1323</v>
      </c>
      <c r="C487" s="192" t="s">
        <v>1323</v>
      </c>
      <c r="D487" s="192" t="s">
        <v>147</v>
      </c>
      <c r="E487" s="192" t="s">
        <v>1324</v>
      </c>
      <c r="F487" s="192" t="s">
        <v>149</v>
      </c>
      <c r="G487" s="192"/>
      <c r="H487" s="192" t="s">
        <v>1325</v>
      </c>
      <c r="I487" s="192" t="s">
        <v>649</v>
      </c>
      <c r="J487" s="214" t="str">
        <f t="shared" si="18"/>
        <v>TinLongnan Chuangyue Environmental Protection Technology Development Co., Ltd</v>
      </c>
      <c r="K487" s="214" t="str">
        <f t="shared" si="19"/>
        <v>TinLongnan Chuangyue Environmental Protection Technology Development Co., Ltd</v>
      </c>
    </row>
    <row r="488" spans="1:11">
      <c r="A488" s="192" t="s">
        <v>138</v>
      </c>
      <c r="B488" s="192" t="s">
        <v>1326</v>
      </c>
      <c r="C488" s="192" t="s">
        <v>1326</v>
      </c>
      <c r="D488" s="192" t="s">
        <v>549</v>
      </c>
      <c r="E488" s="192" t="s">
        <v>1327</v>
      </c>
      <c r="F488" s="192" t="s">
        <v>149</v>
      </c>
      <c r="G488" s="192"/>
      <c r="H488" s="192" t="s">
        <v>551</v>
      </c>
      <c r="I488" s="192" t="s">
        <v>552</v>
      </c>
      <c r="J488" s="214" t="str">
        <f t="shared" si="18"/>
        <v>TinLuna Smelter, Ltd.</v>
      </c>
      <c r="K488" s="214" t="str">
        <f t="shared" si="19"/>
        <v>TinLuna Smelter, Ltd.</v>
      </c>
    </row>
    <row r="489" spans="1:11">
      <c r="A489" s="192" t="s">
        <v>138</v>
      </c>
      <c r="B489" s="192" t="s">
        <v>1328</v>
      </c>
      <c r="C489" s="192" t="s">
        <v>1328</v>
      </c>
      <c r="D489" s="192" t="s">
        <v>147</v>
      </c>
      <c r="E489" s="192" t="s">
        <v>1329</v>
      </c>
      <c r="F489" s="192" t="s">
        <v>149</v>
      </c>
      <c r="G489" s="192"/>
      <c r="H489" s="192" t="s">
        <v>1330</v>
      </c>
      <c r="I489" s="192" t="s">
        <v>320</v>
      </c>
      <c r="J489" s="214" t="str">
        <f t="shared" si="18"/>
        <v>TinMa'anshan Weitai Tin Co., Ltd.</v>
      </c>
      <c r="K489" s="214" t="str">
        <f t="shared" si="19"/>
        <v>TinMa'anshan Weitai Tin Co., Ltd.</v>
      </c>
    </row>
    <row r="490" spans="1:11">
      <c r="A490" s="192" t="s">
        <v>138</v>
      </c>
      <c r="B490" s="192" t="s">
        <v>196</v>
      </c>
      <c r="C490" s="192" t="s">
        <v>196</v>
      </c>
      <c r="D490" s="192" t="s">
        <v>162</v>
      </c>
      <c r="E490" s="192" t="s">
        <v>197</v>
      </c>
      <c r="F490" s="192" t="s">
        <v>149</v>
      </c>
      <c r="G490" s="192"/>
      <c r="H490" s="192" t="s">
        <v>198</v>
      </c>
      <c r="I490" s="192" t="s">
        <v>199</v>
      </c>
      <c r="J490" s="214" t="str">
        <f t="shared" si="18"/>
        <v>TinMagnu's Minerais Metais e Ligas Ltda.</v>
      </c>
      <c r="K490" s="214" t="str">
        <f t="shared" si="19"/>
        <v>TinMagnu's Minerais Metais e Ligas Ltda.</v>
      </c>
    </row>
    <row r="491" spans="1:11">
      <c r="A491" s="192" t="s">
        <v>138</v>
      </c>
      <c r="B491" s="192" t="s">
        <v>1331</v>
      </c>
      <c r="C491" s="192" t="s">
        <v>1331</v>
      </c>
      <c r="D491" s="192" t="s">
        <v>804</v>
      </c>
      <c r="E491" s="192" t="s">
        <v>1332</v>
      </c>
      <c r="F491" s="192" t="s">
        <v>149</v>
      </c>
      <c r="G491" s="192"/>
      <c r="H491" s="192" t="s">
        <v>1333</v>
      </c>
      <c r="I491" s="192" t="s">
        <v>1334</v>
      </c>
      <c r="J491" s="214" t="str">
        <f t="shared" si="18"/>
        <v>TinMalaysia Smelting Corporation Berhad (Port Klang)</v>
      </c>
      <c r="K491" s="214" t="str">
        <f t="shared" si="19"/>
        <v>TinMalaysia Smelting Corporation Berhad (Port Klang)</v>
      </c>
    </row>
    <row r="492" spans="1:11">
      <c r="A492" s="192" t="s">
        <v>138</v>
      </c>
      <c r="B492" s="192" t="s">
        <v>1335</v>
      </c>
      <c r="C492" s="192" t="s">
        <v>1335</v>
      </c>
      <c r="D492" s="192" t="s">
        <v>162</v>
      </c>
      <c r="E492" s="192" t="s">
        <v>1336</v>
      </c>
      <c r="F492" s="192" t="s">
        <v>149</v>
      </c>
      <c r="G492" s="192"/>
      <c r="H492" s="192" t="s">
        <v>175</v>
      </c>
      <c r="I492" s="192" t="s">
        <v>176</v>
      </c>
      <c r="J492" s="214" t="str">
        <f t="shared" si="18"/>
        <v>TinMelt Metais e Ligas S.A.</v>
      </c>
      <c r="K492" s="214" t="str">
        <f t="shared" si="19"/>
        <v>TinMelt Metais e Ligas S.A.</v>
      </c>
    </row>
    <row r="493" spans="1:11">
      <c r="A493" s="192" t="s">
        <v>138</v>
      </c>
      <c r="B493" s="192" t="s">
        <v>1337</v>
      </c>
      <c r="C493" s="192" t="s">
        <v>186</v>
      </c>
      <c r="D493" s="192" t="s">
        <v>178</v>
      </c>
      <c r="E493" s="192" t="s">
        <v>187</v>
      </c>
      <c r="F493" s="192" t="s">
        <v>149</v>
      </c>
      <c r="G493" s="192"/>
      <c r="H493" s="192" t="s">
        <v>188</v>
      </c>
      <c r="I493" s="192" t="s">
        <v>181</v>
      </c>
      <c r="J493" s="214" t="str">
        <f t="shared" si="18"/>
        <v>TinMentok Smelter</v>
      </c>
      <c r="K493" s="214" t="str">
        <f t="shared" si="19"/>
        <v>TinMentok Smelter</v>
      </c>
    </row>
    <row r="494" spans="1:11">
      <c r="A494" s="192" t="s">
        <v>138</v>
      </c>
      <c r="B494" s="192" t="s">
        <v>1338</v>
      </c>
      <c r="C494" s="192" t="s">
        <v>1230</v>
      </c>
      <c r="D494" s="192" t="s">
        <v>147</v>
      </c>
      <c r="E494" s="192" t="s">
        <v>1231</v>
      </c>
      <c r="F494" s="192" t="s">
        <v>149</v>
      </c>
      <c r="G494" s="192"/>
      <c r="H494" s="192" t="s">
        <v>1232</v>
      </c>
      <c r="I494" s="192" t="s">
        <v>1233</v>
      </c>
      <c r="J494" s="214" t="str">
        <f t="shared" si="18"/>
        <v>TinMetallic Materials Branch of Guangxi China Tin Group Co.,Ltd.</v>
      </c>
      <c r="K494" s="214" t="str">
        <f t="shared" si="19"/>
        <v>TinMetallic Materials Branch of Guangxi China Tin Group Co.,Ltd.</v>
      </c>
    </row>
    <row r="495" spans="1:11">
      <c r="A495" s="192" t="s">
        <v>138</v>
      </c>
      <c r="B495" s="192" t="s">
        <v>1339</v>
      </c>
      <c r="C495" s="192" t="s">
        <v>1339</v>
      </c>
      <c r="D495" s="192" t="s">
        <v>249</v>
      </c>
      <c r="E495" s="192" t="s">
        <v>1340</v>
      </c>
      <c r="F495" s="192" t="s">
        <v>149</v>
      </c>
      <c r="G495" s="192"/>
      <c r="H495" s="192" t="s">
        <v>1341</v>
      </c>
      <c r="I495" s="192" t="s">
        <v>299</v>
      </c>
      <c r="J495" s="214" t="str">
        <f t="shared" si="18"/>
        <v>TinMetallic Resources, Inc.</v>
      </c>
      <c r="K495" s="214" t="str">
        <f t="shared" si="19"/>
        <v>TinMetallic Resources, Inc.</v>
      </c>
    </row>
    <row r="496" spans="1:11">
      <c r="A496" s="192" t="s">
        <v>138</v>
      </c>
      <c r="B496" s="192" t="s">
        <v>202</v>
      </c>
      <c r="C496" s="192" t="s">
        <v>1216</v>
      </c>
      <c r="D496" s="192" t="s">
        <v>203</v>
      </c>
      <c r="E496" s="192" t="s">
        <v>204</v>
      </c>
      <c r="F496" s="192" t="s">
        <v>149</v>
      </c>
      <c r="G496" s="192"/>
      <c r="H496" s="192" t="s">
        <v>205</v>
      </c>
      <c r="I496" s="192" t="s">
        <v>206</v>
      </c>
      <c r="J496" s="214" t="str">
        <f t="shared" si="18"/>
        <v>TinMetallo Belgium N.V.</v>
      </c>
      <c r="K496" s="214" t="str">
        <f t="shared" si="19"/>
        <v>TinMetallo Belgium N.V.</v>
      </c>
    </row>
    <row r="497" spans="1:11">
      <c r="A497" s="192" t="s">
        <v>138</v>
      </c>
      <c r="B497" s="192" t="s">
        <v>1342</v>
      </c>
      <c r="C497" s="192" t="s">
        <v>1218</v>
      </c>
      <c r="D497" s="192" t="s">
        <v>347</v>
      </c>
      <c r="E497" s="192" t="s">
        <v>1219</v>
      </c>
      <c r="F497" s="192" t="s">
        <v>149</v>
      </c>
      <c r="G497" s="192"/>
      <c r="H497" s="192" t="s">
        <v>1220</v>
      </c>
      <c r="I497" s="192" t="s">
        <v>1221</v>
      </c>
      <c r="J497" s="214" t="str">
        <f t="shared" si="18"/>
        <v>TinMetallo Spain S.L.U.</v>
      </c>
      <c r="K497" s="214" t="str">
        <f t="shared" si="19"/>
        <v>TinMetallo Spain S.L.U.</v>
      </c>
    </row>
    <row r="498" spans="1:11">
      <c r="A498" s="192" t="s">
        <v>138</v>
      </c>
      <c r="B498" s="192" t="s">
        <v>161</v>
      </c>
      <c r="C498" s="192" t="s">
        <v>161</v>
      </c>
      <c r="D498" s="192" t="s">
        <v>162</v>
      </c>
      <c r="E498" s="192" t="s">
        <v>163</v>
      </c>
      <c r="F498" s="192" t="s">
        <v>149</v>
      </c>
      <c r="G498" s="192"/>
      <c r="H498" s="192" t="s">
        <v>164</v>
      </c>
      <c r="I498" s="192" t="s">
        <v>165</v>
      </c>
      <c r="J498" s="214" t="str">
        <f t="shared" si="18"/>
        <v>TinMineracao Taboca S.A.</v>
      </c>
      <c r="K498" s="214" t="str">
        <f t="shared" si="19"/>
        <v>TinMineracao Taboca S.A.</v>
      </c>
    </row>
    <row r="499" spans="1:11">
      <c r="A499" s="192" t="s">
        <v>138</v>
      </c>
      <c r="B499" s="192" t="s">
        <v>1153</v>
      </c>
      <c r="C499" s="192" t="s">
        <v>161</v>
      </c>
      <c r="D499" s="192" t="s">
        <v>162</v>
      </c>
      <c r="E499" s="192" t="s">
        <v>163</v>
      </c>
      <c r="F499" s="192" t="s">
        <v>149</v>
      </c>
      <c r="G499" s="192"/>
      <c r="H499" s="192" t="s">
        <v>164</v>
      </c>
      <c r="I499" s="192" t="s">
        <v>165</v>
      </c>
      <c r="J499" s="214" t="str">
        <f t="shared" si="18"/>
        <v>TinMineração Taboca S.A.</v>
      </c>
      <c r="K499" s="214" t="str">
        <f t="shared" si="19"/>
        <v>TinMineração Taboca S.A.</v>
      </c>
    </row>
    <row r="500" spans="1:11">
      <c r="A500" s="192" t="s">
        <v>138</v>
      </c>
      <c r="B500" s="192" t="s">
        <v>1154</v>
      </c>
      <c r="C500" s="192" t="s">
        <v>161</v>
      </c>
      <c r="D500" s="192" t="s">
        <v>162</v>
      </c>
      <c r="E500" s="192" t="s">
        <v>163</v>
      </c>
      <c r="F500" s="192" t="s">
        <v>149</v>
      </c>
      <c r="G500" s="192"/>
      <c r="H500" s="192" t="s">
        <v>164</v>
      </c>
      <c r="I500" s="192" t="s">
        <v>165</v>
      </c>
      <c r="J500" s="214" t="str">
        <f t="shared" si="18"/>
        <v>TinMineracao Taboca SA</v>
      </c>
      <c r="K500" s="214" t="str">
        <f t="shared" si="19"/>
        <v>TinMineracao Taboca SA</v>
      </c>
    </row>
    <row r="501" spans="1:11">
      <c r="A501" s="192" t="s">
        <v>138</v>
      </c>
      <c r="B501" s="192" t="s">
        <v>1343</v>
      </c>
      <c r="C501" s="192" t="s">
        <v>1344</v>
      </c>
      <c r="D501" s="192" t="s">
        <v>1212</v>
      </c>
      <c r="E501" s="192" t="s">
        <v>1345</v>
      </c>
      <c r="F501" s="192" t="s">
        <v>149</v>
      </c>
      <c r="G501" s="192"/>
      <c r="H501" s="192" t="s">
        <v>1346</v>
      </c>
      <c r="I501" s="192" t="s">
        <v>1347</v>
      </c>
      <c r="J501" s="214" t="str">
        <f t="shared" si="18"/>
        <v>TinMining and processing tin-tungsten ore Giang Son - VQB Co., Ltd.</v>
      </c>
      <c r="K501" s="214" t="str">
        <f t="shared" si="19"/>
        <v>TinMining and processing tin-tungsten ore Giang Son - VQB Co., Ltd.</v>
      </c>
    </row>
    <row r="502" spans="1:11">
      <c r="A502" s="192" t="s">
        <v>138</v>
      </c>
      <c r="B502" s="192" t="s">
        <v>1348</v>
      </c>
      <c r="C502" s="192" t="s">
        <v>1348</v>
      </c>
      <c r="D502" s="192" t="s">
        <v>1349</v>
      </c>
      <c r="E502" s="192" t="s">
        <v>1350</v>
      </c>
      <c r="F502" s="192" t="s">
        <v>149</v>
      </c>
      <c r="G502" s="192"/>
      <c r="H502" s="192" t="s">
        <v>1351</v>
      </c>
      <c r="I502" s="192" t="s">
        <v>1352</v>
      </c>
      <c r="J502" s="214" t="str">
        <f t="shared" si="18"/>
        <v>TinMining Minerals Resources SARL</v>
      </c>
      <c r="K502" s="214" t="str">
        <f t="shared" si="19"/>
        <v>TinMining Minerals Resources SARL</v>
      </c>
    </row>
    <row r="503" spans="1:11">
      <c r="A503" s="192" t="s">
        <v>138</v>
      </c>
      <c r="B503" s="192" t="s">
        <v>166</v>
      </c>
      <c r="C503" s="192" t="s">
        <v>166</v>
      </c>
      <c r="D503" s="192" t="s">
        <v>167</v>
      </c>
      <c r="E503" s="192" t="s">
        <v>168</v>
      </c>
      <c r="F503" s="192" t="s">
        <v>149</v>
      </c>
      <c r="G503" s="192"/>
      <c r="H503" s="192" t="s">
        <v>169</v>
      </c>
      <c r="I503" s="192" t="s">
        <v>170</v>
      </c>
      <c r="J503" s="214" t="str">
        <f t="shared" si="18"/>
        <v>TinMinsur</v>
      </c>
      <c r="K503" s="214" t="str">
        <f t="shared" si="19"/>
        <v>TinMinsur</v>
      </c>
    </row>
    <row r="504" spans="1:11">
      <c r="A504" s="192" t="s">
        <v>138</v>
      </c>
      <c r="B504" s="192" t="s">
        <v>788</v>
      </c>
      <c r="C504" s="192" t="s">
        <v>788</v>
      </c>
      <c r="D504" s="192" t="s">
        <v>276</v>
      </c>
      <c r="E504" s="192" t="s">
        <v>1310</v>
      </c>
      <c r="F504" s="192" t="s">
        <v>149</v>
      </c>
      <c r="G504" s="192"/>
      <c r="H504" s="192" t="s">
        <v>1311</v>
      </c>
      <c r="I504" s="192" t="s">
        <v>1312</v>
      </c>
      <c r="J504" s="214" t="str">
        <f t="shared" si="18"/>
        <v>TinMitsubishi Materials Corporation</v>
      </c>
      <c r="K504" s="214" t="str">
        <f t="shared" si="19"/>
        <v>TinMitsubishi Materials Corporation</v>
      </c>
    </row>
    <row r="505" spans="1:11">
      <c r="A505" s="192" t="s">
        <v>138</v>
      </c>
      <c r="B505" s="192" t="s">
        <v>803</v>
      </c>
      <c r="C505" s="192" t="s">
        <v>803</v>
      </c>
      <c r="D505" s="192" t="s">
        <v>804</v>
      </c>
      <c r="E505" s="192" t="s">
        <v>1353</v>
      </c>
      <c r="F505" s="192" t="s">
        <v>149</v>
      </c>
      <c r="G505" s="192"/>
      <c r="H505" s="192" t="s">
        <v>806</v>
      </c>
      <c r="I505" s="192" t="s">
        <v>807</v>
      </c>
      <c r="J505" s="214" t="str">
        <f t="shared" si="18"/>
        <v>TinModeltech Sdn Bhd</v>
      </c>
      <c r="K505" s="214" t="str">
        <f t="shared" si="19"/>
        <v>TinModeltech Sdn Bhd</v>
      </c>
    </row>
    <row r="506" spans="1:11">
      <c r="A506" s="192" t="s">
        <v>138</v>
      </c>
      <c r="B506" s="192" t="s">
        <v>1354</v>
      </c>
      <c r="C506" s="192" t="s">
        <v>1315</v>
      </c>
      <c r="D506" s="192" t="s">
        <v>147</v>
      </c>
      <c r="E506" s="192" t="s">
        <v>1316</v>
      </c>
      <c r="F506" s="192" t="s">
        <v>149</v>
      </c>
      <c r="G506" s="192"/>
      <c r="H506" s="192" t="s">
        <v>1317</v>
      </c>
      <c r="I506" s="192" t="s">
        <v>649</v>
      </c>
      <c r="J506" s="214" t="str">
        <f t="shared" si="18"/>
        <v>TinNankang Nanshan Tin Manufactory Co., Ltd.</v>
      </c>
      <c r="K506" s="214" t="str">
        <f t="shared" si="19"/>
        <v>TinNankang Nanshan Tin Manufactory Co., Ltd.</v>
      </c>
    </row>
    <row r="507" spans="1:11">
      <c r="A507" s="192" t="s">
        <v>138</v>
      </c>
      <c r="B507" s="192" t="s">
        <v>1355</v>
      </c>
      <c r="C507" s="192" t="s">
        <v>1315</v>
      </c>
      <c r="D507" s="192" t="s">
        <v>147</v>
      </c>
      <c r="E507" s="192" t="s">
        <v>1316</v>
      </c>
      <c r="F507" s="192" t="s">
        <v>149</v>
      </c>
      <c r="G507" s="192"/>
      <c r="H507" s="192" t="s">
        <v>1317</v>
      </c>
      <c r="I507" s="192" t="s">
        <v>649</v>
      </c>
      <c r="J507" s="214" t="str">
        <f t="shared" si="18"/>
        <v>TinNanshan Tin Co. Ltd.</v>
      </c>
      <c r="K507" s="214" t="str">
        <f t="shared" si="19"/>
        <v>TinNanshan Tin Co. Ltd.</v>
      </c>
    </row>
    <row r="508" spans="1:11">
      <c r="A508" s="192" t="s">
        <v>138</v>
      </c>
      <c r="B508" s="192" t="s">
        <v>1356</v>
      </c>
      <c r="C508" s="192" t="s">
        <v>1356</v>
      </c>
      <c r="D508" s="192" t="s">
        <v>1212</v>
      </c>
      <c r="E508" s="192" t="s">
        <v>1357</v>
      </c>
      <c r="F508" s="192" t="s">
        <v>149</v>
      </c>
      <c r="G508" s="192"/>
      <c r="H508" s="192" t="s">
        <v>1214</v>
      </c>
      <c r="I508" s="192" t="s">
        <v>1215</v>
      </c>
      <c r="J508" s="214" t="str">
        <f t="shared" si="18"/>
        <v>TinNghe Tinh Non-Ferrous Metals Joint Stock Company</v>
      </c>
      <c r="K508" s="214" t="str">
        <f t="shared" si="19"/>
        <v>TinNghe Tinh Non-Ferrous Metals Joint Stock Company</v>
      </c>
    </row>
    <row r="509" spans="1:11">
      <c r="A509" s="192" t="s">
        <v>138</v>
      </c>
      <c r="B509" s="192" t="s">
        <v>1358</v>
      </c>
      <c r="C509" s="192" t="s">
        <v>1359</v>
      </c>
      <c r="D509" s="192" t="s">
        <v>497</v>
      </c>
      <c r="E509" s="192" t="s">
        <v>1360</v>
      </c>
      <c r="F509" s="192" t="s">
        <v>149</v>
      </c>
      <c r="G509" s="192"/>
      <c r="H509" s="192" t="s">
        <v>536</v>
      </c>
      <c r="I509" s="192" t="s">
        <v>537</v>
      </c>
      <c r="J509" s="214" t="str">
        <f t="shared" si="18"/>
        <v>TinNovosibirsk Processing Plant Ltd.</v>
      </c>
      <c r="K509" s="214" t="str">
        <f t="shared" si="19"/>
        <v>TinNovosibirsk Processing Plant Ltd.</v>
      </c>
    </row>
    <row r="510" spans="1:11">
      <c r="A510" s="192" t="s">
        <v>138</v>
      </c>
      <c r="B510" s="192" t="s">
        <v>1359</v>
      </c>
      <c r="C510" s="192" t="s">
        <v>1359</v>
      </c>
      <c r="D510" s="192" t="s">
        <v>497</v>
      </c>
      <c r="E510" s="192" t="s">
        <v>1360</v>
      </c>
      <c r="F510" s="192" t="s">
        <v>149</v>
      </c>
      <c r="G510" s="192"/>
      <c r="H510" s="192" t="s">
        <v>536</v>
      </c>
      <c r="I510" s="192" t="s">
        <v>537</v>
      </c>
      <c r="J510" s="214" t="str">
        <f t="shared" si="18"/>
        <v>TinNovosibirsk Tin Combine</v>
      </c>
      <c r="K510" s="214" t="str">
        <f t="shared" si="19"/>
        <v>TinNovosibirsk Tin Combine</v>
      </c>
    </row>
    <row r="511" spans="1:11">
      <c r="A511" s="192" t="s">
        <v>138</v>
      </c>
      <c r="B511" s="192" t="s">
        <v>1361</v>
      </c>
      <c r="C511" s="192" t="s">
        <v>1361</v>
      </c>
      <c r="D511" s="192" t="s">
        <v>1028</v>
      </c>
      <c r="E511" s="192" t="s">
        <v>1362</v>
      </c>
      <c r="F511" s="192" t="s">
        <v>149</v>
      </c>
      <c r="G511" s="192"/>
      <c r="H511" s="192" t="s">
        <v>1363</v>
      </c>
      <c r="I511" s="192" t="s">
        <v>1364</v>
      </c>
      <c r="J511" s="214" t="str">
        <f t="shared" si="18"/>
        <v>TinO.M. Manufacturing (Thailand) Co., Ltd.</v>
      </c>
      <c r="K511" s="214" t="str">
        <f t="shared" si="19"/>
        <v>TinO.M. Manufacturing (Thailand) Co., Ltd.</v>
      </c>
    </row>
    <row r="512" spans="1:11">
      <c r="A512" s="192" t="s">
        <v>138</v>
      </c>
      <c r="B512" s="192" t="s">
        <v>1365</v>
      </c>
      <c r="C512" s="192" t="s">
        <v>1365</v>
      </c>
      <c r="D512" s="192" t="s">
        <v>382</v>
      </c>
      <c r="E512" s="192" t="s">
        <v>1366</v>
      </c>
      <c r="F512" s="192" t="s">
        <v>149</v>
      </c>
      <c r="G512" s="192"/>
      <c r="H512" s="192" t="s">
        <v>1367</v>
      </c>
      <c r="I512" s="192" t="s">
        <v>1368</v>
      </c>
      <c r="J512" s="214" t="str">
        <f t="shared" si="18"/>
        <v>TinO.M. Manufacturing Philippines, Inc.</v>
      </c>
      <c r="K512" s="214" t="str">
        <f t="shared" si="19"/>
        <v>TinO.M. Manufacturing Philippines, Inc.</v>
      </c>
    </row>
    <row r="513" spans="1:11">
      <c r="A513" s="192" t="s">
        <v>138</v>
      </c>
      <c r="B513" s="192" t="s">
        <v>1369</v>
      </c>
      <c r="C513" s="192" t="s">
        <v>171</v>
      </c>
      <c r="D513" s="192" t="s">
        <v>153</v>
      </c>
      <c r="E513" s="192" t="s">
        <v>172</v>
      </c>
      <c r="F513" s="192" t="s">
        <v>149</v>
      </c>
      <c r="G513" s="192"/>
      <c r="H513" s="192" t="s">
        <v>155</v>
      </c>
      <c r="I513" s="192" t="s">
        <v>155</v>
      </c>
      <c r="J513" s="214" t="str">
        <f t="shared" si="18"/>
        <v>TinOMSA</v>
      </c>
      <c r="K513" s="214" t="str">
        <f t="shared" si="19"/>
        <v>TinOMSA</v>
      </c>
    </row>
    <row r="514" spans="1:11">
      <c r="A514" s="192" t="s">
        <v>138</v>
      </c>
      <c r="B514" s="192" t="s">
        <v>171</v>
      </c>
      <c r="C514" s="192" t="s">
        <v>171</v>
      </c>
      <c r="D514" s="192" t="s">
        <v>153</v>
      </c>
      <c r="E514" s="192" t="s">
        <v>172</v>
      </c>
      <c r="F514" s="192" t="s">
        <v>149</v>
      </c>
      <c r="G514" s="192"/>
      <c r="H514" s="192" t="s">
        <v>155</v>
      </c>
      <c r="I514" s="192" t="s">
        <v>155</v>
      </c>
      <c r="J514" s="214" t="str">
        <f t="shared" si="18"/>
        <v>TinOperaciones Metalurgicas S.A.</v>
      </c>
      <c r="K514" s="214" t="str">
        <f t="shared" si="19"/>
        <v>TinOperaciones Metalurgicas S.A.</v>
      </c>
    </row>
    <row r="515" spans="1:11">
      <c r="A515" s="192" t="s">
        <v>138</v>
      </c>
      <c r="B515" s="192" t="s">
        <v>1370</v>
      </c>
      <c r="C515" s="192" t="s">
        <v>171</v>
      </c>
      <c r="D515" s="192" t="s">
        <v>153</v>
      </c>
      <c r="E515" s="192" t="s">
        <v>172</v>
      </c>
      <c r="F515" s="192" t="s">
        <v>149</v>
      </c>
      <c r="G515" s="192"/>
      <c r="H515" s="192" t="s">
        <v>155</v>
      </c>
      <c r="I515" s="192" t="s">
        <v>155</v>
      </c>
      <c r="J515" s="214" t="str">
        <f t="shared" si="18"/>
        <v>TinOperaciones Metalúrgicas S.A.</v>
      </c>
      <c r="K515" s="214" t="str">
        <f t="shared" si="19"/>
        <v>TinOperaciones Metalúrgicas S.A.</v>
      </c>
    </row>
    <row r="516" spans="1:11">
      <c r="A516" s="192" t="s">
        <v>138</v>
      </c>
      <c r="B516" s="192" t="s">
        <v>1371</v>
      </c>
      <c r="C516" s="192" t="s">
        <v>1371</v>
      </c>
      <c r="D516" s="192" t="s">
        <v>249</v>
      </c>
      <c r="E516" s="192" t="s">
        <v>1372</v>
      </c>
      <c r="F516" s="192" t="s">
        <v>149</v>
      </c>
      <c r="G516" s="192"/>
      <c r="H516" s="192" t="s">
        <v>1373</v>
      </c>
      <c r="I516" s="192" t="s">
        <v>1374</v>
      </c>
      <c r="J516" s="214" t="str">
        <f t="shared" ref="J516:J579" si="20">A516&amp;B516</f>
        <v>TinP Kay Metal, Inc</v>
      </c>
      <c r="K516" s="214" t="str">
        <f t="shared" ref="K516:K579" si="21">A516&amp;B516</f>
        <v>TinP Kay Metal, Inc</v>
      </c>
    </row>
    <row r="517" spans="1:11">
      <c r="A517" s="192" t="s">
        <v>138</v>
      </c>
      <c r="B517" s="192" t="s">
        <v>1375</v>
      </c>
      <c r="C517" s="192" t="s">
        <v>1375</v>
      </c>
      <c r="D517" s="192" t="s">
        <v>351</v>
      </c>
      <c r="E517" s="192" t="s">
        <v>1376</v>
      </c>
      <c r="F517" s="192" t="s">
        <v>149</v>
      </c>
      <c r="G517" s="192"/>
      <c r="H517" s="192" t="s">
        <v>1377</v>
      </c>
      <c r="I517" s="192" t="s">
        <v>1378</v>
      </c>
      <c r="J517" s="214" t="str">
        <f t="shared" si="20"/>
        <v>TinPrecious Minerals and Smelting Limited</v>
      </c>
      <c r="K517" s="214" t="str">
        <f t="shared" si="21"/>
        <v>TinPrecious Minerals and Smelting Limited</v>
      </c>
    </row>
    <row r="518" spans="1:11">
      <c r="A518" s="192" t="s">
        <v>138</v>
      </c>
      <c r="B518" s="192" t="s">
        <v>1258</v>
      </c>
      <c r="C518" s="192" t="s">
        <v>1258</v>
      </c>
      <c r="D518" s="192" t="s">
        <v>178</v>
      </c>
      <c r="E518" s="192" t="s">
        <v>1259</v>
      </c>
      <c r="F518" s="192" t="s">
        <v>149</v>
      </c>
      <c r="G518" s="192"/>
      <c r="H518" s="192" t="s">
        <v>1260</v>
      </c>
      <c r="I518" s="192" t="s">
        <v>181</v>
      </c>
      <c r="J518" s="214" t="str">
        <f t="shared" si="20"/>
        <v>TinPT Aries Kencana Sejahtera</v>
      </c>
      <c r="K518" s="214" t="str">
        <f t="shared" si="21"/>
        <v>TinPT Aries Kencana Sejahtera</v>
      </c>
    </row>
    <row r="519" spans="1:11">
      <c r="A519" s="192" t="s">
        <v>138</v>
      </c>
      <c r="B519" s="192" t="s">
        <v>1379</v>
      </c>
      <c r="C519" s="192" t="s">
        <v>1379</v>
      </c>
      <c r="D519" s="192" t="s">
        <v>178</v>
      </c>
      <c r="E519" s="192" t="s">
        <v>1380</v>
      </c>
      <c r="F519" s="192" t="s">
        <v>149</v>
      </c>
      <c r="G519" s="192"/>
      <c r="H519" s="192" t="s">
        <v>180</v>
      </c>
      <c r="I519" s="192" t="s">
        <v>181</v>
      </c>
      <c r="J519" s="214" t="str">
        <f t="shared" si="20"/>
        <v>TinPT Artha Cipta Langgeng</v>
      </c>
      <c r="K519" s="214" t="str">
        <f t="shared" si="21"/>
        <v>TinPT Artha Cipta Langgeng</v>
      </c>
    </row>
    <row r="520" spans="1:11">
      <c r="A520" s="192" t="s">
        <v>138</v>
      </c>
      <c r="B520" s="192" t="s">
        <v>200</v>
      </c>
      <c r="C520" s="192" t="s">
        <v>200</v>
      </c>
      <c r="D520" s="192" t="s">
        <v>178</v>
      </c>
      <c r="E520" s="192" t="s">
        <v>201</v>
      </c>
      <c r="F520" s="192" t="s">
        <v>149</v>
      </c>
      <c r="G520" s="192"/>
      <c r="H520" s="192" t="s">
        <v>180</v>
      </c>
      <c r="I520" s="192" t="s">
        <v>181</v>
      </c>
      <c r="J520" s="214" t="str">
        <f t="shared" si="20"/>
        <v>TinPT ATD Makmur Mandiri Jaya</v>
      </c>
      <c r="K520" s="214" t="str">
        <f t="shared" si="21"/>
        <v>TinPT ATD Makmur Mandiri Jaya</v>
      </c>
    </row>
    <row r="521" spans="1:11">
      <c r="A521" s="192" t="s">
        <v>138</v>
      </c>
      <c r="B521" s="192" t="s">
        <v>207</v>
      </c>
      <c r="C521" s="192" t="s">
        <v>207</v>
      </c>
      <c r="D521" s="192" t="s">
        <v>178</v>
      </c>
      <c r="E521" s="192" t="s">
        <v>208</v>
      </c>
      <c r="F521" s="192" t="s">
        <v>149</v>
      </c>
      <c r="G521" s="192"/>
      <c r="H521" s="192" t="s">
        <v>209</v>
      </c>
      <c r="I521" s="192" t="s">
        <v>181</v>
      </c>
      <c r="J521" s="214" t="str">
        <f t="shared" si="20"/>
        <v>TinPT Bangka Prima Tin</v>
      </c>
      <c r="K521" s="214" t="str">
        <f t="shared" si="21"/>
        <v>TinPT Bangka Prima Tin</v>
      </c>
    </row>
    <row r="522" spans="1:11">
      <c r="A522" s="192" t="s">
        <v>138</v>
      </c>
      <c r="B522" s="192" t="s">
        <v>1381</v>
      </c>
      <c r="C522" s="192" t="s">
        <v>1381</v>
      </c>
      <c r="D522" s="192" t="s">
        <v>178</v>
      </c>
      <c r="E522" s="192" t="s">
        <v>1382</v>
      </c>
      <c r="F522" s="192" t="s">
        <v>149</v>
      </c>
      <c r="G522" s="192"/>
      <c r="H522" s="192" t="s">
        <v>1383</v>
      </c>
      <c r="I522" s="192" t="s">
        <v>1384</v>
      </c>
      <c r="J522" s="214" t="str">
        <f t="shared" si="20"/>
        <v>TinPT Cipta Persada Mulia</v>
      </c>
      <c r="K522" s="214" t="str">
        <f t="shared" si="21"/>
        <v>TinPT Cipta Persada Mulia</v>
      </c>
    </row>
    <row r="523" spans="1:11">
      <c r="A523" s="192" t="s">
        <v>138</v>
      </c>
      <c r="B523" s="192" t="s">
        <v>1385</v>
      </c>
      <c r="C523" s="192" t="s">
        <v>1385</v>
      </c>
      <c r="D523" s="192" t="s">
        <v>178</v>
      </c>
      <c r="E523" s="192" t="s">
        <v>1386</v>
      </c>
      <c r="F523" s="192" t="s">
        <v>149</v>
      </c>
      <c r="G523" s="192"/>
      <c r="H523" s="192" t="s">
        <v>180</v>
      </c>
      <c r="I523" s="192" t="s">
        <v>181</v>
      </c>
      <c r="J523" s="214" t="str">
        <f t="shared" si="20"/>
        <v>TinPT Masbro Alam Stania</v>
      </c>
      <c r="K523" s="214" t="str">
        <f t="shared" si="21"/>
        <v>TinPT Masbro Alam Stania</v>
      </c>
    </row>
    <row r="524" spans="1:11">
      <c r="A524" s="192" t="s">
        <v>138</v>
      </c>
      <c r="B524" s="192" t="s">
        <v>177</v>
      </c>
      <c r="C524" s="192" t="s">
        <v>177</v>
      </c>
      <c r="D524" s="192" t="s">
        <v>178</v>
      </c>
      <c r="E524" s="192" t="s">
        <v>179</v>
      </c>
      <c r="F524" s="192" t="s">
        <v>149</v>
      </c>
      <c r="G524" s="192"/>
      <c r="H524" s="192" t="s">
        <v>180</v>
      </c>
      <c r="I524" s="192" t="s">
        <v>181</v>
      </c>
      <c r="J524" s="214" t="str">
        <f t="shared" si="20"/>
        <v>TinPT Mitra Stania Prima</v>
      </c>
      <c r="K524" s="214" t="str">
        <f t="shared" si="21"/>
        <v>TinPT Mitra Stania Prima</v>
      </c>
    </row>
    <row r="525" spans="1:11">
      <c r="A525" s="192" t="s">
        <v>138</v>
      </c>
      <c r="B525" s="192" t="s">
        <v>214</v>
      </c>
      <c r="C525" s="192" t="s">
        <v>214</v>
      </c>
      <c r="D525" s="192" t="s">
        <v>178</v>
      </c>
      <c r="E525" s="192" t="s">
        <v>215</v>
      </c>
      <c r="F525" s="192" t="s">
        <v>149</v>
      </c>
      <c r="G525" s="192"/>
      <c r="H525" s="192" t="s">
        <v>216</v>
      </c>
      <c r="I525" s="192" t="s">
        <v>181</v>
      </c>
      <c r="J525" s="214" t="str">
        <f t="shared" si="20"/>
        <v>TinPT Mitra Sukses Globalindo</v>
      </c>
      <c r="K525" s="214" t="str">
        <f t="shared" si="21"/>
        <v>TinPT Mitra Sukses Globalindo</v>
      </c>
    </row>
    <row r="526" spans="1:11">
      <c r="A526" s="192" t="s">
        <v>138</v>
      </c>
      <c r="B526" s="192" t="s">
        <v>189</v>
      </c>
      <c r="C526" s="192" t="s">
        <v>189</v>
      </c>
      <c r="D526" s="192" t="s">
        <v>178</v>
      </c>
      <c r="E526" s="192" t="s">
        <v>190</v>
      </c>
      <c r="F526" s="192" t="s">
        <v>149</v>
      </c>
      <c r="G526" s="192"/>
      <c r="H526" s="192" t="s">
        <v>191</v>
      </c>
      <c r="I526" s="192" t="s">
        <v>181</v>
      </c>
      <c r="J526" s="214" t="str">
        <f t="shared" si="20"/>
        <v>TinPT Premium Tin Indonesia</v>
      </c>
      <c r="K526" s="214" t="str">
        <f t="shared" si="21"/>
        <v>TinPT Premium Tin Indonesia</v>
      </c>
    </row>
    <row r="527" spans="1:11">
      <c r="A527" s="192" t="s">
        <v>138</v>
      </c>
      <c r="B527" s="192" t="s">
        <v>1387</v>
      </c>
      <c r="C527" s="192" t="s">
        <v>1387</v>
      </c>
      <c r="D527" s="192" t="s">
        <v>178</v>
      </c>
      <c r="E527" s="192" t="s">
        <v>1388</v>
      </c>
      <c r="F527" s="192" t="s">
        <v>149</v>
      </c>
      <c r="G527" s="192"/>
      <c r="H527" s="192" t="s">
        <v>221</v>
      </c>
      <c r="I527" s="192" t="s">
        <v>181</v>
      </c>
      <c r="J527" s="214" t="str">
        <f t="shared" si="20"/>
        <v>TinPT Prima Timah Utama</v>
      </c>
      <c r="K527" s="214" t="str">
        <f t="shared" si="21"/>
        <v>TinPT Prima Timah Utama</v>
      </c>
    </row>
    <row r="528" spans="1:11">
      <c r="A528" s="192" t="s">
        <v>138</v>
      </c>
      <c r="B528" s="192" t="s">
        <v>217</v>
      </c>
      <c r="C528" s="192" t="s">
        <v>217</v>
      </c>
      <c r="D528" s="192" t="s">
        <v>178</v>
      </c>
      <c r="E528" s="192" t="s">
        <v>218</v>
      </c>
      <c r="F528" s="192" t="s">
        <v>149</v>
      </c>
      <c r="G528" s="192"/>
      <c r="H528" s="192" t="s">
        <v>180</v>
      </c>
      <c r="I528" s="192" t="s">
        <v>181</v>
      </c>
      <c r="J528" s="214" t="str">
        <f t="shared" si="20"/>
        <v>TinPT Putera Sarana Shakti (PT PSS)</v>
      </c>
      <c r="K528" s="214" t="str">
        <f t="shared" si="21"/>
        <v>TinPT Putera Sarana Shakti (PT PSS)</v>
      </c>
    </row>
    <row r="529" spans="1:11">
      <c r="A529" s="192" t="s">
        <v>138</v>
      </c>
      <c r="B529" s="192" t="s">
        <v>219</v>
      </c>
      <c r="C529" s="192" t="s">
        <v>219</v>
      </c>
      <c r="D529" s="192" t="s">
        <v>178</v>
      </c>
      <c r="E529" s="192" t="s">
        <v>220</v>
      </c>
      <c r="F529" s="192" t="s">
        <v>149</v>
      </c>
      <c r="G529" s="192"/>
      <c r="H529" s="192" t="s">
        <v>221</v>
      </c>
      <c r="I529" s="192" t="s">
        <v>181</v>
      </c>
      <c r="J529" s="214" t="str">
        <f t="shared" si="20"/>
        <v>TinPT Rajehan Ariq</v>
      </c>
      <c r="K529" s="214" t="str">
        <f t="shared" si="21"/>
        <v>TinPT Rajehan Ariq</v>
      </c>
    </row>
    <row r="530" spans="1:11">
      <c r="A530" s="192" t="s">
        <v>138</v>
      </c>
      <c r="B530" s="192" t="s">
        <v>1389</v>
      </c>
      <c r="C530" s="192" t="s">
        <v>182</v>
      </c>
      <c r="D530" s="192" t="s">
        <v>178</v>
      </c>
      <c r="E530" s="192" t="s">
        <v>183</v>
      </c>
      <c r="F530" s="192" t="s">
        <v>149</v>
      </c>
      <c r="G530" s="192"/>
      <c r="H530" s="192" t="s">
        <v>184</v>
      </c>
      <c r="I530" s="192" t="s">
        <v>185</v>
      </c>
      <c r="J530" s="214" t="str">
        <f t="shared" si="20"/>
        <v>TinPT Tambang Timah</v>
      </c>
      <c r="K530" s="214" t="str">
        <f t="shared" si="21"/>
        <v>TinPT Tambang Timah</v>
      </c>
    </row>
    <row r="531" spans="1:11">
      <c r="A531" s="192" t="s">
        <v>138</v>
      </c>
      <c r="B531" s="192" t="s">
        <v>182</v>
      </c>
      <c r="C531" s="192" t="s">
        <v>182</v>
      </c>
      <c r="D531" s="192" t="s">
        <v>178</v>
      </c>
      <c r="E531" s="192" t="s">
        <v>183</v>
      </c>
      <c r="F531" s="192" t="s">
        <v>149</v>
      </c>
      <c r="G531" s="192"/>
      <c r="H531" s="192" t="s">
        <v>184</v>
      </c>
      <c r="I531" s="192" t="s">
        <v>185</v>
      </c>
      <c r="J531" s="214" t="str">
        <f t="shared" si="20"/>
        <v>TinPT Timah Tbk Kundur</v>
      </c>
      <c r="K531" s="214" t="str">
        <f t="shared" si="21"/>
        <v>TinPT Timah Tbk Kundur</v>
      </c>
    </row>
    <row r="532" spans="1:11">
      <c r="A532" s="192" t="s">
        <v>138</v>
      </c>
      <c r="B532" s="192" t="s">
        <v>186</v>
      </c>
      <c r="C532" s="192" t="s">
        <v>186</v>
      </c>
      <c r="D532" s="192" t="s">
        <v>178</v>
      </c>
      <c r="E532" s="192" t="s">
        <v>187</v>
      </c>
      <c r="F532" s="192" t="s">
        <v>149</v>
      </c>
      <c r="G532" s="192"/>
      <c r="H532" s="192" t="s">
        <v>188</v>
      </c>
      <c r="I532" s="192" t="s">
        <v>181</v>
      </c>
      <c r="J532" s="214" t="str">
        <f t="shared" si="20"/>
        <v>TinPT Timah Tbk Mentok</v>
      </c>
      <c r="K532" s="214" t="str">
        <f t="shared" si="21"/>
        <v>TinPT Timah Tbk Mentok</v>
      </c>
    </row>
    <row r="533" spans="1:11">
      <c r="A533" s="192" t="s">
        <v>138</v>
      </c>
      <c r="B533" s="192" t="s">
        <v>1174</v>
      </c>
      <c r="C533" s="192" t="s">
        <v>1175</v>
      </c>
      <c r="D533" s="192" t="s">
        <v>162</v>
      </c>
      <c r="E533" s="192" t="s">
        <v>1390</v>
      </c>
      <c r="F533" s="192" t="s">
        <v>149</v>
      </c>
      <c r="G533" s="192"/>
      <c r="H533" s="192" t="s">
        <v>198</v>
      </c>
      <c r="I533" s="192" t="s">
        <v>1177</v>
      </c>
      <c r="J533" s="214" t="str">
        <f t="shared" si="20"/>
        <v>TinResind Ind e Com Ltda.</v>
      </c>
      <c r="K533" s="214" t="str">
        <f t="shared" si="21"/>
        <v>TinResind Ind e Com Ltda.</v>
      </c>
    </row>
    <row r="534" spans="1:11">
      <c r="A534" s="192" t="s">
        <v>138</v>
      </c>
      <c r="B534" s="192" t="s">
        <v>1175</v>
      </c>
      <c r="C534" s="192" t="s">
        <v>1175</v>
      </c>
      <c r="D534" s="192" t="s">
        <v>162</v>
      </c>
      <c r="E534" s="192" t="s">
        <v>1390</v>
      </c>
      <c r="F534" s="192" t="s">
        <v>149</v>
      </c>
      <c r="G534" s="192"/>
      <c r="H534" s="192" t="s">
        <v>198</v>
      </c>
      <c r="I534" s="192" t="s">
        <v>1177</v>
      </c>
      <c r="J534" s="214" t="str">
        <f t="shared" si="20"/>
        <v>TinResind Industria e Comercio Ltda.</v>
      </c>
      <c r="K534" s="214" t="str">
        <f t="shared" si="21"/>
        <v>TinResind Industria e Comercio Ltda.</v>
      </c>
    </row>
    <row r="535" spans="1:11">
      <c r="A535" s="192" t="s">
        <v>138</v>
      </c>
      <c r="B535" s="192" t="s">
        <v>1178</v>
      </c>
      <c r="C535" s="192" t="s">
        <v>1175</v>
      </c>
      <c r="D535" s="192" t="s">
        <v>162</v>
      </c>
      <c r="E535" s="192" t="s">
        <v>1390</v>
      </c>
      <c r="F535" s="192" t="s">
        <v>149</v>
      </c>
      <c r="G535" s="192"/>
      <c r="H535" s="192" t="s">
        <v>198</v>
      </c>
      <c r="I535" s="192" t="s">
        <v>1177</v>
      </c>
      <c r="J535" s="214" t="str">
        <f t="shared" si="20"/>
        <v>TinResind Indústria e Comércio Ltda.</v>
      </c>
      <c r="K535" s="214" t="str">
        <f t="shared" si="21"/>
        <v>TinResind Indústria e Comércio Ltda.</v>
      </c>
    </row>
    <row r="536" spans="1:11">
      <c r="A536" s="192" t="s">
        <v>138</v>
      </c>
      <c r="B536" s="192" t="s">
        <v>1391</v>
      </c>
      <c r="C536" s="192" t="s">
        <v>1391</v>
      </c>
      <c r="D536" s="192" t="s">
        <v>351</v>
      </c>
      <c r="E536" s="192" t="s">
        <v>1392</v>
      </c>
      <c r="F536" s="192" t="s">
        <v>149</v>
      </c>
      <c r="G536" s="192"/>
      <c r="H536" s="192" t="s">
        <v>1393</v>
      </c>
      <c r="I536" s="192" t="s">
        <v>1394</v>
      </c>
      <c r="J536" s="214" t="str">
        <f t="shared" si="20"/>
        <v>TinRIKAYAA GREENTECH PRIVATE LIMITED</v>
      </c>
      <c r="K536" s="214" t="str">
        <f t="shared" si="21"/>
        <v>TinRIKAYAA GREENTECH PRIVATE LIMITED</v>
      </c>
    </row>
    <row r="537" spans="1:11">
      <c r="A537" s="192" t="s">
        <v>138</v>
      </c>
      <c r="B537" s="192" t="s">
        <v>1395</v>
      </c>
      <c r="C537" s="192" t="s">
        <v>1395</v>
      </c>
      <c r="D537" s="192" t="s">
        <v>502</v>
      </c>
      <c r="E537" s="192" t="s">
        <v>1396</v>
      </c>
      <c r="F537" s="192" t="s">
        <v>149</v>
      </c>
      <c r="G537" s="192"/>
      <c r="H537" s="192" t="s">
        <v>1397</v>
      </c>
      <c r="I537" s="192" t="s">
        <v>970</v>
      </c>
      <c r="J537" s="214" t="str">
        <f t="shared" si="20"/>
        <v>TinRui Da Hung</v>
      </c>
      <c r="K537" s="214" t="str">
        <f t="shared" si="21"/>
        <v>TinRui Da Hung</v>
      </c>
    </row>
    <row r="538" spans="1:11">
      <c r="A538" s="192" t="s">
        <v>138</v>
      </c>
      <c r="B538" s="192" t="s">
        <v>192</v>
      </c>
      <c r="C538" s="192" t="s">
        <v>1236</v>
      </c>
      <c r="D538" s="192" t="s">
        <v>147</v>
      </c>
      <c r="E538" s="192" t="s">
        <v>193</v>
      </c>
      <c r="F538" s="192" t="s">
        <v>149</v>
      </c>
      <c r="G538" s="192"/>
      <c r="H538" s="192" t="s">
        <v>194</v>
      </c>
      <c r="I538" s="192" t="s">
        <v>195</v>
      </c>
      <c r="J538" s="214" t="str">
        <f t="shared" si="20"/>
        <v>TinSmelting Branch of Yunnan Tin Company Ltd</v>
      </c>
      <c r="K538" s="214" t="str">
        <f t="shared" si="21"/>
        <v>TinSmelting Branch of Yunnan Tin Company Ltd</v>
      </c>
    </row>
    <row r="539" spans="1:11">
      <c r="A539" s="192" t="s">
        <v>138</v>
      </c>
      <c r="B539" s="192" t="s">
        <v>1398</v>
      </c>
      <c r="C539" s="192" t="s">
        <v>1398</v>
      </c>
      <c r="D539" s="192" t="s">
        <v>162</v>
      </c>
      <c r="E539" s="192" t="s">
        <v>1399</v>
      </c>
      <c r="F539" s="192" t="s">
        <v>149</v>
      </c>
      <c r="G539" s="192"/>
      <c r="H539" s="192" t="s">
        <v>1400</v>
      </c>
      <c r="I539" s="192" t="s">
        <v>165</v>
      </c>
      <c r="J539" s="214" t="str">
        <f t="shared" si="20"/>
        <v>TinSuper Ligas</v>
      </c>
      <c r="K539" s="214" t="str">
        <f t="shared" si="21"/>
        <v>TinSuper Ligas</v>
      </c>
    </row>
    <row r="540" spans="1:11">
      <c r="A540" s="192" t="s">
        <v>138</v>
      </c>
      <c r="B540" s="192" t="s">
        <v>1401</v>
      </c>
      <c r="C540" s="192" t="s">
        <v>1401</v>
      </c>
      <c r="D540" s="192" t="s">
        <v>276</v>
      </c>
      <c r="E540" s="192" t="s">
        <v>1402</v>
      </c>
      <c r="F540" s="192" t="s">
        <v>149</v>
      </c>
      <c r="G540" s="192"/>
      <c r="H540" s="192" t="s">
        <v>794</v>
      </c>
      <c r="I540" s="192" t="s">
        <v>1403</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138</v>
      </c>
      <c r="B541" s="192" t="s">
        <v>1404</v>
      </c>
      <c r="C541" s="192" t="s">
        <v>1405</v>
      </c>
      <c r="D541" s="192" t="s">
        <v>1028</v>
      </c>
      <c r="E541" s="192" t="s">
        <v>1406</v>
      </c>
      <c r="F541" s="192" t="s">
        <v>149</v>
      </c>
      <c r="G541" s="192"/>
      <c r="H541" s="192" t="s">
        <v>1407</v>
      </c>
      <c r="I541" s="192" t="s">
        <v>1408</v>
      </c>
      <c r="J541" s="214" t="str">
        <f t="shared" si="20"/>
        <v>TinThai Solder Industry Corp., Ltd.</v>
      </c>
      <c r="K541" s="214" t="str">
        <f t="shared" si="21"/>
        <v>TinThai Solder Industry Corp., Ltd.</v>
      </c>
    </row>
    <row r="542" spans="1:11">
      <c r="A542" s="192" t="s">
        <v>138</v>
      </c>
      <c r="B542" s="192" t="s">
        <v>1409</v>
      </c>
      <c r="C542" s="192" t="s">
        <v>1405</v>
      </c>
      <c r="D542" s="192" t="s">
        <v>1028</v>
      </c>
      <c r="E542" s="192" t="s">
        <v>1406</v>
      </c>
      <c r="F542" s="192" t="s">
        <v>149</v>
      </c>
      <c r="G542" s="192"/>
      <c r="H542" s="192" t="s">
        <v>1407</v>
      </c>
      <c r="I542" s="192" t="s">
        <v>1408</v>
      </c>
      <c r="J542" s="214" t="str">
        <f t="shared" si="20"/>
        <v>TinThailand Smelting &amp; Refining Co Ltd</v>
      </c>
      <c r="K542" s="214" t="str">
        <f t="shared" si="21"/>
        <v>TinThailand Smelting &amp; Refining Co Ltd</v>
      </c>
    </row>
    <row r="543" spans="1:11">
      <c r="A543" s="192" t="s">
        <v>138</v>
      </c>
      <c r="B543" s="192" t="s">
        <v>1405</v>
      </c>
      <c r="C543" s="192" t="s">
        <v>1405</v>
      </c>
      <c r="D543" s="192" t="s">
        <v>1028</v>
      </c>
      <c r="E543" s="192" t="s">
        <v>1406</v>
      </c>
      <c r="F543" s="192" t="s">
        <v>149</v>
      </c>
      <c r="G543" s="192"/>
      <c r="H543" s="192" t="s">
        <v>1407</v>
      </c>
      <c r="I543" s="192" t="s">
        <v>1408</v>
      </c>
      <c r="J543" s="214" t="str">
        <f t="shared" si="20"/>
        <v>TinThaisarco</v>
      </c>
      <c r="K543" s="214" t="str">
        <f t="shared" si="21"/>
        <v>TinThaisarco</v>
      </c>
    </row>
    <row r="544" spans="1:11">
      <c r="A544" s="192" t="s">
        <v>138</v>
      </c>
      <c r="B544" s="192" t="s">
        <v>1410</v>
      </c>
      <c r="C544" s="192" t="s">
        <v>1297</v>
      </c>
      <c r="D544" s="192" t="s">
        <v>147</v>
      </c>
      <c r="E544" s="192" t="s">
        <v>1298</v>
      </c>
      <c r="F544" s="192" t="s">
        <v>149</v>
      </c>
      <c r="G544" s="192"/>
      <c r="H544" s="192" t="s">
        <v>194</v>
      </c>
      <c r="I544" s="192" t="s">
        <v>195</v>
      </c>
      <c r="J544" s="214" t="str">
        <f t="shared" si="20"/>
        <v>TinThe Gejiu cloud new colored electrolytic</v>
      </c>
      <c r="K544" s="214" t="str">
        <f t="shared" si="21"/>
        <v>TinThe Gejiu cloud new colored electrolytic</v>
      </c>
    </row>
    <row r="545" spans="1:11">
      <c r="A545" s="192" t="s">
        <v>138</v>
      </c>
      <c r="B545" s="192" t="s">
        <v>1411</v>
      </c>
      <c r="C545" s="192" t="s">
        <v>1236</v>
      </c>
      <c r="D545" s="192" t="s">
        <v>147</v>
      </c>
      <c r="E545" s="192" t="s">
        <v>193</v>
      </c>
      <c r="F545" s="192" t="s">
        <v>149</v>
      </c>
      <c r="G545" s="192"/>
      <c r="H545" s="192" t="s">
        <v>194</v>
      </c>
      <c r="I545" s="192" t="s">
        <v>195</v>
      </c>
      <c r="J545" s="214" t="str">
        <f t="shared" si="20"/>
        <v>TinTin Products Manufacturing Co.LTD. of YTCL</v>
      </c>
      <c r="K545" s="214" t="str">
        <f t="shared" si="21"/>
        <v>TinTin Products Manufacturing Co.LTD. of YTCL</v>
      </c>
    </row>
    <row r="546" spans="1:11">
      <c r="A546" s="192" t="s">
        <v>138</v>
      </c>
      <c r="B546" s="192" t="s">
        <v>1236</v>
      </c>
      <c r="C546" s="192" t="s">
        <v>1236</v>
      </c>
      <c r="D546" s="192" t="s">
        <v>147</v>
      </c>
      <c r="E546" s="192" t="s">
        <v>193</v>
      </c>
      <c r="F546" s="192" t="s">
        <v>149</v>
      </c>
      <c r="G546" s="192"/>
      <c r="H546" s="192" t="s">
        <v>194</v>
      </c>
      <c r="I546" s="192" t="s">
        <v>195</v>
      </c>
      <c r="J546" s="214" t="str">
        <f t="shared" si="20"/>
        <v>TinTin Smelting Branch of Yunnan Tin Co., Ltd.</v>
      </c>
      <c r="K546" s="214" t="str">
        <f t="shared" si="21"/>
        <v>TinTin Smelting Branch of Yunnan Tin Co., Ltd.</v>
      </c>
    </row>
    <row r="547" spans="1:11">
      <c r="A547" s="192" t="s">
        <v>138</v>
      </c>
      <c r="B547" s="192" t="s">
        <v>1412</v>
      </c>
      <c r="C547" s="192" t="s">
        <v>1412</v>
      </c>
      <c r="D547" s="192" t="s">
        <v>249</v>
      </c>
      <c r="E547" s="192" t="s">
        <v>1413</v>
      </c>
      <c r="F547" s="192" t="s">
        <v>149</v>
      </c>
      <c r="G547" s="192"/>
      <c r="H547" s="192" t="s">
        <v>1414</v>
      </c>
      <c r="I547" s="192" t="s">
        <v>252</v>
      </c>
      <c r="J547" s="214" t="str">
        <f t="shared" si="20"/>
        <v>TinTin Technology &amp; Refining</v>
      </c>
      <c r="K547" s="214" t="str">
        <f t="shared" si="21"/>
        <v>TinTin Technology &amp; Refining</v>
      </c>
    </row>
    <row r="548" spans="1:11">
      <c r="A548" s="192" t="s">
        <v>138</v>
      </c>
      <c r="B548" s="192" t="s">
        <v>1415</v>
      </c>
      <c r="C548" s="192" t="s">
        <v>161</v>
      </c>
      <c r="D548" s="192" t="s">
        <v>162</v>
      </c>
      <c r="E548" s="192" t="s">
        <v>163</v>
      </c>
      <c r="F548" s="192" t="s">
        <v>149</v>
      </c>
      <c r="G548" s="192"/>
      <c r="H548" s="192" t="s">
        <v>164</v>
      </c>
      <c r="I548" s="192" t="s">
        <v>165</v>
      </c>
      <c r="J548" s="214" t="str">
        <f t="shared" si="20"/>
        <v>TinToboca/ Paranapenema</v>
      </c>
      <c r="K548" s="214" t="str">
        <f t="shared" si="21"/>
        <v>TinToboca/ Paranapenema</v>
      </c>
    </row>
    <row r="549" spans="1:11">
      <c r="A549" s="192" t="s">
        <v>138</v>
      </c>
      <c r="B549" s="192" t="s">
        <v>1416</v>
      </c>
      <c r="C549" s="192" t="s">
        <v>182</v>
      </c>
      <c r="D549" s="192" t="s">
        <v>178</v>
      </c>
      <c r="E549" s="192" t="s">
        <v>183</v>
      </c>
      <c r="F549" s="192" t="s">
        <v>149</v>
      </c>
      <c r="G549" s="192"/>
      <c r="H549" s="192" t="s">
        <v>184</v>
      </c>
      <c r="I549" s="192" t="s">
        <v>185</v>
      </c>
      <c r="J549" s="214" t="str">
        <f t="shared" si="20"/>
        <v>TinUnit Timah Kundur PT Tambang</v>
      </c>
      <c r="K549" s="214" t="str">
        <f t="shared" si="21"/>
        <v>TinUnit Timah Kundur PT Tambang</v>
      </c>
    </row>
    <row r="550" spans="1:11">
      <c r="A550" s="192" t="s">
        <v>138</v>
      </c>
      <c r="B550" s="192" t="s">
        <v>1344</v>
      </c>
      <c r="C550" s="192" t="s">
        <v>1344</v>
      </c>
      <c r="D550" s="192" t="s">
        <v>1212</v>
      </c>
      <c r="E550" s="192" t="s">
        <v>1345</v>
      </c>
      <c r="F550" s="192" t="s">
        <v>149</v>
      </c>
      <c r="G550" s="192"/>
      <c r="H550" s="192" t="s">
        <v>1346</v>
      </c>
      <c r="I550" s="192" t="s">
        <v>1347</v>
      </c>
      <c r="J550" s="214" t="str">
        <f t="shared" si="20"/>
        <v>TinVQB Mineral and Trading Group JSC</v>
      </c>
      <c r="K550" s="214" t="str">
        <f t="shared" si="21"/>
        <v>TinVQB Mineral and Trading Group JSC</v>
      </c>
    </row>
    <row r="551" spans="1:11">
      <c r="A551" s="192" t="s">
        <v>138</v>
      </c>
      <c r="B551" s="192" t="s">
        <v>1417</v>
      </c>
      <c r="C551" s="192" t="s">
        <v>1417</v>
      </c>
      <c r="D551" s="192" t="s">
        <v>162</v>
      </c>
      <c r="E551" s="192" t="s">
        <v>174</v>
      </c>
      <c r="F551" s="192" t="s">
        <v>149</v>
      </c>
      <c r="G551" s="192"/>
      <c r="H551" s="192" t="s">
        <v>175</v>
      </c>
      <c r="I551" s="192" t="s">
        <v>176</v>
      </c>
      <c r="J551" s="214" t="str">
        <f t="shared" si="20"/>
        <v>TinWhite Solder Metalurgia e Mineracao Ltda.</v>
      </c>
      <c r="K551" s="214" t="str">
        <f t="shared" si="21"/>
        <v>TinWhite Solder Metalurgia e Mineracao Ltda.</v>
      </c>
    </row>
    <row r="552" spans="1:11">
      <c r="A552" s="192" t="s">
        <v>138</v>
      </c>
      <c r="B552" s="192" t="s">
        <v>173</v>
      </c>
      <c r="C552" s="192" t="s">
        <v>1417</v>
      </c>
      <c r="D552" s="192" t="s">
        <v>162</v>
      </c>
      <c r="E552" s="192" t="s">
        <v>174</v>
      </c>
      <c r="F552" s="192" t="s">
        <v>149</v>
      </c>
      <c r="G552" s="192"/>
      <c r="H552" s="192" t="s">
        <v>175</v>
      </c>
      <c r="I552" s="192" t="s">
        <v>176</v>
      </c>
      <c r="J552" s="214" t="str">
        <f t="shared" si="20"/>
        <v>TinWhite Solder Metalurgia e Mineração Ltda.</v>
      </c>
      <c r="K552" s="214" t="str">
        <f t="shared" si="21"/>
        <v>TinWhite Solder Metalurgia e Mineração Ltda.</v>
      </c>
    </row>
    <row r="553" spans="1:11">
      <c r="A553" s="192" t="s">
        <v>138</v>
      </c>
      <c r="B553" s="192" t="s">
        <v>1418</v>
      </c>
      <c r="C553" s="192" t="s">
        <v>1417</v>
      </c>
      <c r="D553" s="192" t="s">
        <v>162</v>
      </c>
      <c r="E553" s="192" t="s">
        <v>174</v>
      </c>
      <c r="F553" s="192" t="s">
        <v>149</v>
      </c>
      <c r="G553" s="192"/>
      <c r="H553" s="192" t="s">
        <v>175</v>
      </c>
      <c r="I553" s="192" t="s">
        <v>176</v>
      </c>
      <c r="J553" s="214" t="str">
        <f t="shared" si="20"/>
        <v>TinWhite Solder Metalurgica</v>
      </c>
      <c r="K553" s="214" t="str">
        <f t="shared" si="21"/>
        <v>TinWhite Solder Metalurgica</v>
      </c>
    </row>
    <row r="554" spans="1:11">
      <c r="A554" s="192" t="s">
        <v>138</v>
      </c>
      <c r="B554" s="192" t="s">
        <v>1419</v>
      </c>
      <c r="C554" s="192" t="s">
        <v>1419</v>
      </c>
      <c r="D554" s="192" t="s">
        <v>258</v>
      </c>
      <c r="E554" s="192" t="s">
        <v>1420</v>
      </c>
      <c r="F554" s="192" t="s">
        <v>149</v>
      </c>
      <c r="G554" s="192"/>
      <c r="H554" s="192" t="s">
        <v>1421</v>
      </c>
      <c r="I554" s="192" t="s">
        <v>1422</v>
      </c>
      <c r="J554" s="214" t="str">
        <f t="shared" si="20"/>
        <v>TinWoodcross Smelting Company Limited</v>
      </c>
      <c r="K554" s="214" t="str">
        <f t="shared" si="21"/>
        <v>TinWoodcross Smelting Company Limited</v>
      </c>
    </row>
    <row r="555" spans="1:11">
      <c r="A555" s="192" t="s">
        <v>138</v>
      </c>
      <c r="B555" s="192" t="s">
        <v>1423</v>
      </c>
      <c r="C555" s="192" t="s">
        <v>1230</v>
      </c>
      <c r="D555" s="192" t="s">
        <v>147</v>
      </c>
      <c r="E555" s="192" t="s">
        <v>1231</v>
      </c>
      <c r="F555" s="192" t="s">
        <v>149</v>
      </c>
      <c r="G555" s="192"/>
      <c r="H555" s="192" t="s">
        <v>1232</v>
      </c>
      <c r="I555" s="192" t="s">
        <v>1233</v>
      </c>
      <c r="J555" s="214" t="str">
        <f t="shared" si="20"/>
        <v>TinXiHai - Liuzhou China Tin Group Co ltd</v>
      </c>
      <c r="K555" s="214" t="str">
        <f t="shared" si="21"/>
        <v>TinXiHai - Liuzhou China Tin Group Co ltd</v>
      </c>
    </row>
    <row r="556" spans="1:11">
      <c r="A556" s="192" t="s">
        <v>138</v>
      </c>
      <c r="B556" s="192" t="s">
        <v>1424</v>
      </c>
      <c r="C556" s="192" t="s">
        <v>1236</v>
      </c>
      <c r="D556" s="192" t="s">
        <v>147</v>
      </c>
      <c r="E556" s="192" t="s">
        <v>193</v>
      </c>
      <c r="F556" s="192" t="s">
        <v>149</v>
      </c>
      <c r="G556" s="192"/>
      <c r="H556" s="192" t="s">
        <v>194</v>
      </c>
      <c r="I556" s="192" t="s">
        <v>195</v>
      </c>
      <c r="J556" s="214" t="str">
        <f t="shared" si="20"/>
        <v>TinYTCL</v>
      </c>
      <c r="K556" s="214" t="str">
        <f t="shared" si="21"/>
        <v>TinYTCL</v>
      </c>
    </row>
    <row r="557" spans="1:11">
      <c r="A557" s="192" t="s">
        <v>138</v>
      </c>
      <c r="B557" s="192" t="s">
        <v>1425</v>
      </c>
      <c r="C557" s="192" t="s">
        <v>1297</v>
      </c>
      <c r="D557" s="192" t="s">
        <v>147</v>
      </c>
      <c r="E557" s="192" t="s">
        <v>1298</v>
      </c>
      <c r="F557" s="192" t="s">
        <v>149</v>
      </c>
      <c r="G557" s="192"/>
      <c r="H557" s="192" t="s">
        <v>194</v>
      </c>
      <c r="I557" s="192" t="s">
        <v>195</v>
      </c>
      <c r="J557" s="214" t="str">
        <f t="shared" si="20"/>
        <v>TinYunan Gejiu Yunxin Electrolyze Limited</v>
      </c>
      <c r="K557" s="214" t="str">
        <f t="shared" si="21"/>
        <v>TinYunan Gejiu Yunxin Electrolyze Limited</v>
      </c>
    </row>
    <row r="558" spans="1:11">
      <c r="A558" s="192" t="s">
        <v>138</v>
      </c>
      <c r="B558" s="192" t="s">
        <v>1426</v>
      </c>
      <c r="C558" s="192" t="s">
        <v>1223</v>
      </c>
      <c r="D558" s="192" t="s">
        <v>147</v>
      </c>
      <c r="E558" s="192" t="s">
        <v>1224</v>
      </c>
      <c r="F558" s="192" t="s">
        <v>149</v>
      </c>
      <c r="G558" s="192"/>
      <c r="H558" s="192" t="s">
        <v>194</v>
      </c>
      <c r="I558" s="192" t="s">
        <v>195</v>
      </c>
      <c r="J558" s="214" t="str">
        <f t="shared" si="20"/>
        <v>TinYunnan Adventure Co., Ltd.</v>
      </c>
      <c r="K558" s="214" t="str">
        <f t="shared" si="21"/>
        <v>TinYunnan Adventure Co., Ltd.</v>
      </c>
    </row>
    <row r="559" spans="1:11">
      <c r="A559" s="192" t="s">
        <v>138</v>
      </c>
      <c r="B559" s="192" t="s">
        <v>1427</v>
      </c>
      <c r="C559" s="192" t="s">
        <v>1223</v>
      </c>
      <c r="D559" s="192" t="s">
        <v>147</v>
      </c>
      <c r="E559" s="192" t="s">
        <v>1224</v>
      </c>
      <c r="F559" s="192" t="s">
        <v>149</v>
      </c>
      <c r="G559" s="192"/>
      <c r="H559" s="192" t="s">
        <v>194</v>
      </c>
      <c r="I559" s="192" t="s">
        <v>195</v>
      </c>
      <c r="J559" s="214" t="str">
        <f t="shared" si="20"/>
        <v>TinYunnan Chengfeng</v>
      </c>
      <c r="K559" s="214" t="str">
        <f t="shared" si="21"/>
        <v>TinYunnan Chengfeng</v>
      </c>
    </row>
    <row r="560" spans="1:11">
      <c r="A560" s="192" t="s">
        <v>138</v>
      </c>
      <c r="B560" s="192" t="s">
        <v>1223</v>
      </c>
      <c r="C560" s="192" t="s">
        <v>1223</v>
      </c>
      <c r="D560" s="192" t="s">
        <v>147</v>
      </c>
      <c r="E560" s="192" t="s">
        <v>1224</v>
      </c>
      <c r="F560" s="192" t="s">
        <v>149</v>
      </c>
      <c r="G560" s="192"/>
      <c r="H560" s="192" t="s">
        <v>194</v>
      </c>
      <c r="I560" s="192" t="s">
        <v>195</v>
      </c>
      <c r="J560" s="214" t="str">
        <f t="shared" si="20"/>
        <v>TinYunnan Chengfeng Non-ferrous Metals Co., Ltd.</v>
      </c>
      <c r="K560" s="214" t="str">
        <f t="shared" si="21"/>
        <v>TinYunnan Chengfeng Non-ferrous Metals Co., Ltd.</v>
      </c>
    </row>
    <row r="561" spans="1:11">
      <c r="A561" s="192" t="s">
        <v>138</v>
      </c>
      <c r="B561" s="192" t="s">
        <v>1428</v>
      </c>
      <c r="C561" s="192" t="s">
        <v>1297</v>
      </c>
      <c r="D561" s="192" t="s">
        <v>147</v>
      </c>
      <c r="E561" s="192" t="s">
        <v>1298</v>
      </c>
      <c r="F561" s="192" t="s">
        <v>149</v>
      </c>
      <c r="G561" s="192"/>
      <c r="H561" s="192" t="s">
        <v>194</v>
      </c>
      <c r="I561" s="192" t="s">
        <v>195</v>
      </c>
      <c r="J561" s="214" t="str">
        <f t="shared" si="20"/>
        <v>TinYunNan Gejiu Yunxin Electrolyze Limited</v>
      </c>
      <c r="K561" s="214" t="str">
        <f t="shared" si="21"/>
        <v>TinYunNan Gejiu Yunxin Electrolyze Limited</v>
      </c>
    </row>
    <row r="562" spans="1:11">
      <c r="A562" s="192" t="s">
        <v>138</v>
      </c>
      <c r="B562" s="192" t="s">
        <v>1429</v>
      </c>
      <c r="C562" s="192" t="s">
        <v>1300</v>
      </c>
      <c r="D562" s="192" t="s">
        <v>147</v>
      </c>
      <c r="E562" s="192" t="s">
        <v>1301</v>
      </c>
      <c r="F562" s="192" t="s">
        <v>149</v>
      </c>
      <c r="G562" s="192"/>
      <c r="H562" s="192" t="s">
        <v>194</v>
      </c>
      <c r="I562" s="192" t="s">
        <v>195</v>
      </c>
      <c r="J562" s="214" t="str">
        <f t="shared" si="20"/>
        <v>TinYunnan Gejiu Zili Metallurgy Co. Ltd.</v>
      </c>
      <c r="K562" s="214" t="str">
        <f t="shared" si="21"/>
        <v>TinYunnan Gejiu Zili Metallurgy Co. Ltd.</v>
      </c>
    </row>
    <row r="563" spans="1:11">
      <c r="A563" s="192" t="s">
        <v>138</v>
      </c>
      <c r="B563" s="192" t="s">
        <v>1430</v>
      </c>
      <c r="C563" s="192" t="s">
        <v>1223</v>
      </c>
      <c r="D563" s="192" t="s">
        <v>147</v>
      </c>
      <c r="E563" s="192" t="s">
        <v>1224</v>
      </c>
      <c r="F563" s="192" t="s">
        <v>149</v>
      </c>
      <c r="G563" s="192"/>
      <c r="H563" s="192" t="s">
        <v>194</v>
      </c>
      <c r="I563" s="192" t="s">
        <v>195</v>
      </c>
      <c r="J563" s="214" t="str">
        <f t="shared" si="20"/>
        <v>TinYunnan ride non-ferrous metal co., LTD</v>
      </c>
      <c r="K563" s="214" t="str">
        <f t="shared" si="21"/>
        <v>TinYunnan ride non-ferrous metal co., LTD</v>
      </c>
    </row>
    <row r="564" spans="1:11">
      <c r="A564" s="192" t="s">
        <v>138</v>
      </c>
      <c r="B564" s="192" t="s">
        <v>1431</v>
      </c>
      <c r="C564" s="192" t="s">
        <v>1236</v>
      </c>
      <c r="D564" s="192" t="s">
        <v>147</v>
      </c>
      <c r="E564" s="192" t="s">
        <v>193</v>
      </c>
      <c r="F564" s="192" t="s">
        <v>149</v>
      </c>
      <c r="G564" s="192"/>
      <c r="H564" s="192" t="s">
        <v>194</v>
      </c>
      <c r="I564" s="192" t="s">
        <v>195</v>
      </c>
      <c r="J564" s="214" t="str">
        <f t="shared" si="20"/>
        <v>TinYunnan Tin Company Limited</v>
      </c>
      <c r="K564" s="214" t="str">
        <f t="shared" si="21"/>
        <v>TinYunnan Tin Company Limited</v>
      </c>
    </row>
    <row r="565" spans="1:11">
      <c r="A565" s="192" t="s">
        <v>138</v>
      </c>
      <c r="B565" s="192" t="s">
        <v>1432</v>
      </c>
      <c r="C565" s="192" t="s">
        <v>1236</v>
      </c>
      <c r="D565" s="192" t="s">
        <v>147</v>
      </c>
      <c r="E565" s="192" t="s">
        <v>193</v>
      </c>
      <c r="F565" s="192" t="s">
        <v>149</v>
      </c>
      <c r="G565" s="192"/>
      <c r="H565" s="192" t="s">
        <v>194</v>
      </c>
      <c r="I565" s="192" t="s">
        <v>195</v>
      </c>
      <c r="J565" s="214" t="str">
        <f t="shared" si="20"/>
        <v>TinYunnan Tin Company, Ltd.</v>
      </c>
      <c r="K565" s="214" t="str">
        <f t="shared" si="21"/>
        <v>TinYunnan Tin Company, Ltd.</v>
      </c>
    </row>
    <row r="566" spans="1:11">
      <c r="A566" s="192" t="s">
        <v>138</v>
      </c>
      <c r="B566" s="192" t="s">
        <v>1433</v>
      </c>
      <c r="C566" s="192" t="s">
        <v>1223</v>
      </c>
      <c r="D566" s="192" t="s">
        <v>147</v>
      </c>
      <c r="E566" s="192" t="s">
        <v>1224</v>
      </c>
      <c r="F566" s="192" t="s">
        <v>149</v>
      </c>
      <c r="G566" s="192"/>
      <c r="H566" s="192" t="s">
        <v>194</v>
      </c>
      <c r="I566" s="192" t="s">
        <v>195</v>
      </c>
      <c r="J566" s="214" t="str">
        <f t="shared" si="20"/>
        <v>TinYunnan wind Nonferrous Metals Co., Ltd.</v>
      </c>
      <c r="K566" s="214" t="str">
        <f t="shared" si="21"/>
        <v>TinYunnan wind Nonferrous Metals Co., Ltd.</v>
      </c>
    </row>
    <row r="567" spans="1:11">
      <c r="A567" s="192" t="s">
        <v>138</v>
      </c>
      <c r="B567" s="192" t="s">
        <v>1434</v>
      </c>
      <c r="C567" s="192" t="s">
        <v>1236</v>
      </c>
      <c r="D567" s="192" t="s">
        <v>147</v>
      </c>
      <c r="E567" s="192" t="s">
        <v>193</v>
      </c>
      <c r="F567" s="192" t="s">
        <v>149</v>
      </c>
      <c r="G567" s="192"/>
      <c r="H567" s="192" t="s">
        <v>194</v>
      </c>
      <c r="I567" s="192" t="s">
        <v>195</v>
      </c>
      <c r="J567" s="214" t="str">
        <f t="shared" si="20"/>
        <v>TinYunnan Xi YE</v>
      </c>
      <c r="K567" s="214" t="str">
        <f t="shared" si="21"/>
        <v>TinYunnan Xi YE</v>
      </c>
    </row>
    <row r="568" spans="1:11">
      <c r="A568" s="192" t="s">
        <v>138</v>
      </c>
      <c r="B568" s="192" t="s">
        <v>1435</v>
      </c>
      <c r="C568" s="192" t="s">
        <v>1435</v>
      </c>
      <c r="D568" s="192" t="s">
        <v>147</v>
      </c>
      <c r="E568" s="192" t="s">
        <v>1436</v>
      </c>
      <c r="F568" s="192" t="s">
        <v>149</v>
      </c>
      <c r="G568" s="192"/>
      <c r="H568" s="192" t="s">
        <v>194</v>
      </c>
      <c r="I568" s="192" t="s">
        <v>195</v>
      </c>
      <c r="J568" s="214" t="str">
        <f t="shared" si="20"/>
        <v>TinYunnan Yunfan Non-ferrous Metals Co., Ltd.</v>
      </c>
      <c r="K568" s="214" t="str">
        <f t="shared" si="21"/>
        <v>TinYunnan Yunfan Non-ferrous Metals Co., Ltd.</v>
      </c>
    </row>
    <row r="569" spans="1:11">
      <c r="A569" s="192" t="s">
        <v>138</v>
      </c>
      <c r="B569" s="192" t="s">
        <v>1437</v>
      </c>
      <c r="C569" s="192" t="s">
        <v>1236</v>
      </c>
      <c r="D569" s="192" t="s">
        <v>147</v>
      </c>
      <c r="E569" s="192" t="s">
        <v>193</v>
      </c>
      <c r="F569" s="192" t="s">
        <v>149</v>
      </c>
      <c r="G569" s="192"/>
      <c r="H569" s="192" t="s">
        <v>194</v>
      </c>
      <c r="I569" s="192" t="s">
        <v>195</v>
      </c>
      <c r="J569" s="214" t="str">
        <f t="shared" si="20"/>
        <v>TinYuntinic Resources</v>
      </c>
      <c r="K569" s="214" t="str">
        <f t="shared" si="21"/>
        <v>TinYuntinic Resources</v>
      </c>
    </row>
    <row r="570" spans="1:11">
      <c r="A570" s="192" t="s">
        <v>138</v>
      </c>
      <c r="B570" s="192" t="s">
        <v>1438</v>
      </c>
      <c r="C570" s="192" t="s">
        <v>1297</v>
      </c>
      <c r="D570" s="192" t="s">
        <v>147</v>
      </c>
      <c r="E570" s="192" t="s">
        <v>1298</v>
      </c>
      <c r="F570" s="192" t="s">
        <v>149</v>
      </c>
      <c r="G570" s="192"/>
      <c r="H570" s="192" t="s">
        <v>194</v>
      </c>
      <c r="I570" s="192" t="s">
        <v>195</v>
      </c>
      <c r="J570" s="214" t="str">
        <f t="shared" si="20"/>
        <v>TinYUNXIN colored electrolysis Company Limited</v>
      </c>
      <c r="K570" s="214" t="str">
        <f t="shared" si="21"/>
        <v>TinYUNXIN colored electrolysis Company Limited</v>
      </c>
    </row>
    <row r="571" spans="1:11">
      <c r="A571" s="192" t="s">
        <v>138</v>
      </c>
      <c r="B571" s="192" t="s">
        <v>1439</v>
      </c>
      <c r="C571" s="192" t="s">
        <v>1236</v>
      </c>
      <c r="D571" s="192" t="s">
        <v>147</v>
      </c>
      <c r="E571" s="192" t="s">
        <v>193</v>
      </c>
      <c r="F571" s="192" t="s">
        <v>149</v>
      </c>
      <c r="G571" s="192"/>
      <c r="H571" s="192" t="s">
        <v>194</v>
      </c>
      <c r="I571" s="192" t="s">
        <v>195</v>
      </c>
      <c r="J571" s="214" t="str">
        <f t="shared" si="20"/>
        <v>Tin云南锡业股份有限公司锡业分公司</v>
      </c>
      <c r="K571" s="214" t="str">
        <f t="shared" si="21"/>
        <v>Tin云南锡业股份有限公司锡业分公司</v>
      </c>
    </row>
    <row r="572" spans="1:11">
      <c r="A572" s="192" t="s">
        <v>138</v>
      </c>
      <c r="B572" s="192" t="s">
        <v>1067</v>
      </c>
      <c r="C572" s="192"/>
      <c r="D572" s="192"/>
      <c r="E572" s="192"/>
      <c r="F572" s="192"/>
      <c r="G572" s="192"/>
      <c r="H572" s="192"/>
      <c r="I572" s="192"/>
      <c r="J572" s="214" t="str">
        <f t="shared" si="20"/>
        <v>TinSmelter not listed</v>
      </c>
      <c r="K572" s="214" t="str">
        <f t="shared" si="21"/>
        <v>TinSmelter not listed</v>
      </c>
    </row>
    <row r="573" spans="1:11">
      <c r="A573" s="192" t="s">
        <v>138</v>
      </c>
      <c r="B573" s="192" t="s">
        <v>144</v>
      </c>
      <c r="C573" s="192" t="s">
        <v>125</v>
      </c>
      <c r="D573" s="192" t="s">
        <v>125</v>
      </c>
      <c r="E573" s="192"/>
      <c r="F573" s="192"/>
      <c r="G573" s="192"/>
      <c r="H573" s="192"/>
      <c r="I573" s="192"/>
      <c r="J573" s="214" t="str">
        <f t="shared" si="20"/>
        <v>TinSmelter not yet identified</v>
      </c>
      <c r="K573" s="214" t="str">
        <f t="shared" si="21"/>
        <v>TinSmelter not yet identified</v>
      </c>
    </row>
    <row r="574" spans="1:11">
      <c r="A574" s="192" t="s">
        <v>139</v>
      </c>
      <c r="B574" s="192" t="s">
        <v>1440</v>
      </c>
      <c r="C574" s="192" t="s">
        <v>1440</v>
      </c>
      <c r="D574" s="192" t="s">
        <v>276</v>
      </c>
      <c r="E574" s="192" t="s">
        <v>1441</v>
      </c>
      <c r="F574" s="192" t="s">
        <v>149</v>
      </c>
      <c r="G574" s="192"/>
      <c r="H574" s="192" t="s">
        <v>1442</v>
      </c>
      <c r="I574" s="192" t="s">
        <v>1443</v>
      </c>
      <c r="J574" s="214" t="str">
        <f t="shared" si="20"/>
        <v>TungstenA.L.M.T. Corp.</v>
      </c>
      <c r="K574" s="214" t="str">
        <f t="shared" si="21"/>
        <v>TungstenA.L.M.T. Corp.</v>
      </c>
    </row>
    <row r="575" spans="1:11">
      <c r="A575" s="192" t="s">
        <v>139</v>
      </c>
      <c r="B575" s="192" t="s">
        <v>1444</v>
      </c>
      <c r="C575" s="192" t="s">
        <v>1440</v>
      </c>
      <c r="D575" s="192" t="s">
        <v>276</v>
      </c>
      <c r="E575" s="192" t="s">
        <v>1441</v>
      </c>
      <c r="F575" s="192" t="s">
        <v>149</v>
      </c>
      <c r="G575" s="192"/>
      <c r="H575" s="192" t="s">
        <v>1442</v>
      </c>
      <c r="I575" s="192" t="s">
        <v>1443</v>
      </c>
      <c r="J575" s="214" t="str">
        <f t="shared" si="20"/>
        <v>TungstenA.L.M.T. TUNGSTEN Corp.</v>
      </c>
      <c r="K575" s="214" t="str">
        <f t="shared" si="21"/>
        <v>TungstenA.L.M.T. TUNGSTEN Corp.</v>
      </c>
    </row>
    <row r="576" spans="1:11">
      <c r="A576" s="192" t="s">
        <v>139</v>
      </c>
      <c r="B576" s="192" t="s">
        <v>1445</v>
      </c>
      <c r="C576" s="192" t="s">
        <v>1445</v>
      </c>
      <c r="D576" s="192" t="s">
        <v>162</v>
      </c>
      <c r="E576" s="192" t="s">
        <v>1446</v>
      </c>
      <c r="F576" s="192" t="s">
        <v>149</v>
      </c>
      <c r="G576" s="192"/>
      <c r="H576" s="192" t="s">
        <v>731</v>
      </c>
      <c r="I576" s="192" t="s">
        <v>165</v>
      </c>
      <c r="J576" s="214" t="str">
        <f t="shared" si="20"/>
        <v>TungstenAlbasteel Industria e Comercio de Ligas Para Fundicao Ltd.</v>
      </c>
      <c r="K576" s="214" t="str">
        <f t="shared" si="21"/>
        <v>TungstenAlbasteel Industria e Comercio de Ligas Para Fundicao Ltd.</v>
      </c>
    </row>
    <row r="577" spans="1:11">
      <c r="A577" s="192" t="s">
        <v>139</v>
      </c>
      <c r="B577" s="192" t="s">
        <v>1447</v>
      </c>
      <c r="C577" s="192" t="s">
        <v>1440</v>
      </c>
      <c r="D577" s="192" t="s">
        <v>276</v>
      </c>
      <c r="E577" s="192" t="s">
        <v>1441</v>
      </c>
      <c r="F577" s="192" t="s">
        <v>149</v>
      </c>
      <c r="G577" s="192"/>
      <c r="H577" s="192" t="s">
        <v>1442</v>
      </c>
      <c r="I577" s="192" t="s">
        <v>1443</v>
      </c>
      <c r="J577" s="214" t="str">
        <f t="shared" si="20"/>
        <v>TungstenAllied Material Corporation</v>
      </c>
      <c r="K577" s="214" t="str">
        <f t="shared" si="21"/>
        <v>TungstenAllied Material Corporation</v>
      </c>
    </row>
    <row r="578" spans="1:11">
      <c r="A578" s="192" t="s">
        <v>139</v>
      </c>
      <c r="B578" s="192" t="s">
        <v>1448</v>
      </c>
      <c r="C578" s="192" t="s">
        <v>1440</v>
      </c>
      <c r="D578" s="192" t="s">
        <v>276</v>
      </c>
      <c r="E578" s="192" t="s">
        <v>1441</v>
      </c>
      <c r="F578" s="192" t="s">
        <v>149</v>
      </c>
      <c r="G578" s="192"/>
      <c r="H578" s="192" t="s">
        <v>1442</v>
      </c>
      <c r="I578" s="192" t="s">
        <v>1443</v>
      </c>
      <c r="J578" s="214" t="str">
        <f t="shared" si="20"/>
        <v>TungstenALMT Corp</v>
      </c>
      <c r="K578" s="214" t="str">
        <f t="shared" si="21"/>
        <v>TungstenALMT Corp</v>
      </c>
    </row>
    <row r="579" spans="1:11">
      <c r="A579" s="192" t="s">
        <v>139</v>
      </c>
      <c r="B579" s="192" t="s">
        <v>1449</v>
      </c>
      <c r="C579" s="192" t="s">
        <v>1440</v>
      </c>
      <c r="D579" s="192" t="s">
        <v>276</v>
      </c>
      <c r="E579" s="192" t="s">
        <v>1441</v>
      </c>
      <c r="F579" s="192" t="s">
        <v>149</v>
      </c>
      <c r="G579" s="192"/>
      <c r="H579" s="192" t="s">
        <v>1442</v>
      </c>
      <c r="I579" s="192" t="s">
        <v>1443</v>
      </c>
      <c r="J579" s="214" t="str">
        <f t="shared" si="20"/>
        <v>TungstenALMT Sumitomo Group</v>
      </c>
      <c r="K579" s="214" t="str">
        <f t="shared" si="21"/>
        <v>TungstenALMT Sumitomo Group</v>
      </c>
    </row>
    <row r="580" spans="1:11">
      <c r="A580" s="192" t="s">
        <v>139</v>
      </c>
      <c r="B580" s="192" t="s">
        <v>1450</v>
      </c>
      <c r="C580" s="192" t="s">
        <v>1450</v>
      </c>
      <c r="D580" s="192" t="s">
        <v>1212</v>
      </c>
      <c r="E580" s="192" t="s">
        <v>1451</v>
      </c>
      <c r="F580" s="192" t="s">
        <v>149</v>
      </c>
      <c r="G580" s="192"/>
      <c r="H580" s="192" t="s">
        <v>1452</v>
      </c>
      <c r="I580" s="192" t="s">
        <v>1453</v>
      </c>
      <c r="J580" s="214" t="str">
        <f t="shared" ref="J580:J643" si="22">A580&amp;B580</f>
        <v>TungstenAsia Tungsten Products Vietnam Ltd.</v>
      </c>
      <c r="K580" s="214" t="str">
        <f t="shared" ref="K580:K643" si="23">A580&amp;B580</f>
        <v>TungstenAsia Tungsten Products Vietnam Ltd.</v>
      </c>
    </row>
    <row r="581" spans="1:11">
      <c r="A581" s="192" t="s">
        <v>139</v>
      </c>
      <c r="B581" s="192" t="s">
        <v>1454</v>
      </c>
      <c r="C581" s="192" t="s">
        <v>1455</v>
      </c>
      <c r="D581" s="192" t="s">
        <v>249</v>
      </c>
      <c r="E581" s="192" t="s">
        <v>1456</v>
      </c>
      <c r="F581" s="192" t="s">
        <v>149</v>
      </c>
      <c r="G581" s="192"/>
      <c r="H581" s="192" t="s">
        <v>1457</v>
      </c>
      <c r="I581" s="192" t="s">
        <v>1458</v>
      </c>
      <c r="J581" s="214" t="str">
        <f t="shared" si="22"/>
        <v>TungstenATI Metalworking Products</v>
      </c>
      <c r="K581" s="214" t="str">
        <f t="shared" si="23"/>
        <v>TungstenATI Metalworking Products</v>
      </c>
    </row>
    <row r="582" spans="1:11">
      <c r="A582" s="192" t="s">
        <v>139</v>
      </c>
      <c r="B582" s="192" t="s">
        <v>1459</v>
      </c>
      <c r="C582" s="192" t="s">
        <v>1455</v>
      </c>
      <c r="D582" s="192" t="s">
        <v>249</v>
      </c>
      <c r="E582" s="192" t="s">
        <v>1456</v>
      </c>
      <c r="F582" s="192" t="s">
        <v>149</v>
      </c>
      <c r="G582" s="192"/>
      <c r="H582" s="192" t="s">
        <v>1457</v>
      </c>
      <c r="I582" s="192" t="s">
        <v>1458</v>
      </c>
      <c r="J582" s="214" t="str">
        <f t="shared" si="22"/>
        <v>TungstenATI Tungsten Materials</v>
      </c>
      <c r="K582" s="214" t="str">
        <f t="shared" si="23"/>
        <v>TungstenATI Tungsten Materials</v>
      </c>
    </row>
    <row r="583" spans="1:11">
      <c r="A583" s="192" t="s">
        <v>139</v>
      </c>
      <c r="B583" s="192" t="s">
        <v>1460</v>
      </c>
      <c r="C583" s="192" t="s">
        <v>1461</v>
      </c>
      <c r="D583" s="192" t="s">
        <v>147</v>
      </c>
      <c r="E583" s="192" t="s">
        <v>1462</v>
      </c>
      <c r="F583" s="192" t="s">
        <v>149</v>
      </c>
      <c r="G583" s="192"/>
      <c r="H583" s="192" t="s">
        <v>212</v>
      </c>
      <c r="I583" s="192" t="s">
        <v>213</v>
      </c>
      <c r="J583" s="214" t="str">
        <f t="shared" si="22"/>
        <v>TungstenChaozhou Xianglu Tungsten Industry Co., Ltd.</v>
      </c>
      <c r="K583" s="214" t="str">
        <f t="shared" si="23"/>
        <v>TungstenChaozhou Xianglu Tungsten Industry Co., Ltd.</v>
      </c>
    </row>
    <row r="584" spans="1:11">
      <c r="A584" s="192" t="s">
        <v>139</v>
      </c>
      <c r="B584" s="192" t="s">
        <v>1463</v>
      </c>
      <c r="C584" s="192" t="s">
        <v>1464</v>
      </c>
      <c r="D584" s="192" t="s">
        <v>147</v>
      </c>
      <c r="E584" s="192" t="s">
        <v>1465</v>
      </c>
      <c r="F584" s="192" t="s">
        <v>149</v>
      </c>
      <c r="G584" s="192"/>
      <c r="H584" s="192" t="s">
        <v>150</v>
      </c>
      <c r="I584" s="192" t="s">
        <v>151</v>
      </c>
      <c r="J584" s="214" t="str">
        <f t="shared" si="22"/>
        <v>TungstenChenzhou Diamond Tungsten Products Co., Ltd.</v>
      </c>
      <c r="K584" s="214" t="str">
        <f t="shared" si="23"/>
        <v>TungstenChenzhou Diamond Tungsten Products Co., Ltd.</v>
      </c>
    </row>
    <row r="585" spans="1:11">
      <c r="A585" s="192" t="s">
        <v>139</v>
      </c>
      <c r="B585" s="192" t="s">
        <v>1466</v>
      </c>
      <c r="C585" s="192" t="s">
        <v>1467</v>
      </c>
      <c r="D585" s="192" t="s">
        <v>147</v>
      </c>
      <c r="E585" s="192" t="s">
        <v>1468</v>
      </c>
      <c r="F585" s="192" t="s">
        <v>149</v>
      </c>
      <c r="G585" s="192"/>
      <c r="H585" s="192" t="s">
        <v>726</v>
      </c>
      <c r="I585" s="192" t="s">
        <v>447</v>
      </c>
      <c r="J585" s="214" t="str">
        <f t="shared" si="22"/>
        <v>TungstenChina Molybdenum Co., Ltd.</v>
      </c>
      <c r="K585" s="214" t="str">
        <f t="shared" si="23"/>
        <v>TungstenChina Molybdenum Co., Ltd.</v>
      </c>
    </row>
    <row r="586" spans="1:11">
      <c r="A586" s="192" t="s">
        <v>139</v>
      </c>
      <c r="B586" s="192" t="s">
        <v>1467</v>
      </c>
      <c r="C586" s="192" t="s">
        <v>1467</v>
      </c>
      <c r="D586" s="192" t="s">
        <v>147</v>
      </c>
      <c r="E586" s="192" t="s">
        <v>1468</v>
      </c>
      <c r="F586" s="192" t="s">
        <v>149</v>
      </c>
      <c r="G586" s="192"/>
      <c r="H586" s="192" t="s">
        <v>726</v>
      </c>
      <c r="I586" s="192" t="s">
        <v>447</v>
      </c>
      <c r="J586" s="214" t="str">
        <f t="shared" si="22"/>
        <v>TungstenChina Molybdenum Tungsten Co., Ltd.</v>
      </c>
      <c r="K586" s="214" t="str">
        <f t="shared" si="23"/>
        <v>TungstenChina Molybdenum Tungsten Co., Ltd.</v>
      </c>
    </row>
    <row r="587" spans="1:11">
      <c r="A587" s="192" t="s">
        <v>139</v>
      </c>
      <c r="B587" s="192" t="s">
        <v>1469</v>
      </c>
      <c r="C587" s="192" t="s">
        <v>1467</v>
      </c>
      <c r="D587" s="192" t="s">
        <v>147</v>
      </c>
      <c r="E587" s="192" t="s">
        <v>1468</v>
      </c>
      <c r="F587" s="192" t="s">
        <v>149</v>
      </c>
      <c r="G587" s="192"/>
      <c r="H587" s="192" t="s">
        <v>726</v>
      </c>
      <c r="I587" s="192" t="s">
        <v>447</v>
      </c>
      <c r="J587" s="214" t="str">
        <f t="shared" si="22"/>
        <v>TungstenChina MuYe Tungsten Co,. Ltd.</v>
      </c>
      <c r="K587" s="214" t="str">
        <f t="shared" si="23"/>
        <v>TungstenChina MuYe Tungsten Co,. Ltd.</v>
      </c>
    </row>
    <row r="588" spans="1:11">
      <c r="A588" s="192" t="s">
        <v>139</v>
      </c>
      <c r="B588" s="192" t="s">
        <v>1470</v>
      </c>
      <c r="C588" s="192" t="s">
        <v>1470</v>
      </c>
      <c r="D588" s="192" t="s">
        <v>147</v>
      </c>
      <c r="E588" s="192" t="s">
        <v>1471</v>
      </c>
      <c r="F588" s="192" t="s">
        <v>149</v>
      </c>
      <c r="G588" s="192"/>
      <c r="H588" s="192" t="s">
        <v>1317</v>
      </c>
      <c r="I588" s="192" t="s">
        <v>649</v>
      </c>
      <c r="J588" s="214" t="str">
        <f t="shared" si="22"/>
        <v>TungstenChongyi Zhangyuan Tungsten Co., Ltd.</v>
      </c>
      <c r="K588" s="214" t="str">
        <f t="shared" si="23"/>
        <v>TungstenChongyi Zhangyuan Tungsten Co., Ltd.</v>
      </c>
    </row>
    <row r="589" spans="1:11">
      <c r="A589" s="192" t="s">
        <v>139</v>
      </c>
      <c r="B589" s="192" t="s">
        <v>1472</v>
      </c>
      <c r="C589" s="192" t="s">
        <v>1472</v>
      </c>
      <c r="D589" s="192" t="s">
        <v>162</v>
      </c>
      <c r="E589" s="192" t="s">
        <v>1473</v>
      </c>
      <c r="F589" s="192" t="s">
        <v>149</v>
      </c>
      <c r="G589" s="192"/>
      <c r="H589" s="192" t="s">
        <v>1474</v>
      </c>
      <c r="I589" s="192" t="s">
        <v>1248</v>
      </c>
      <c r="J589" s="214" t="str">
        <f t="shared" si="22"/>
        <v>TungstenCronimet Brasil Ltda</v>
      </c>
      <c r="K589" s="214" t="str">
        <f t="shared" si="23"/>
        <v>TungstenCronimet Brasil Ltda</v>
      </c>
    </row>
    <row r="590" spans="1:11">
      <c r="A590" s="192" t="s">
        <v>139</v>
      </c>
      <c r="B590" s="192" t="s">
        <v>1475</v>
      </c>
      <c r="C590" s="192" t="s">
        <v>1476</v>
      </c>
      <c r="D590" s="192" t="s">
        <v>147</v>
      </c>
      <c r="E590" s="192" t="s">
        <v>1477</v>
      </c>
      <c r="F590" s="192" t="s">
        <v>149</v>
      </c>
      <c r="G590" s="192"/>
      <c r="H590" s="192" t="s">
        <v>546</v>
      </c>
      <c r="I590" s="192" t="s">
        <v>547</v>
      </c>
      <c r="J590" s="214" t="str">
        <f t="shared" si="22"/>
        <v>TungstenFujian Xinlu Tungsten</v>
      </c>
      <c r="K590" s="214" t="str">
        <f t="shared" si="23"/>
        <v>TungstenFujian Xinlu Tungsten</v>
      </c>
    </row>
    <row r="591" spans="1:11">
      <c r="A591" s="192" t="s">
        <v>139</v>
      </c>
      <c r="B591" s="192" t="s">
        <v>1476</v>
      </c>
      <c r="C591" s="192" t="s">
        <v>1476</v>
      </c>
      <c r="D591" s="192" t="s">
        <v>147</v>
      </c>
      <c r="E591" s="192" t="s">
        <v>1477</v>
      </c>
      <c r="F591" s="192" t="s">
        <v>149</v>
      </c>
      <c r="G591" s="192"/>
      <c r="H591" s="192" t="s">
        <v>546</v>
      </c>
      <c r="I591" s="192" t="s">
        <v>547</v>
      </c>
      <c r="J591" s="214" t="str">
        <f t="shared" si="22"/>
        <v>TungstenFujian Xinlu Tungsten Co., Ltd.</v>
      </c>
      <c r="K591" s="214" t="str">
        <f t="shared" si="23"/>
        <v>TungstenFujian Xinlu Tungsten Co., Ltd.</v>
      </c>
    </row>
    <row r="592" spans="1:11">
      <c r="A592" s="192" t="s">
        <v>139</v>
      </c>
      <c r="B592" s="192" t="s">
        <v>1478</v>
      </c>
      <c r="C592" s="192" t="s">
        <v>1478</v>
      </c>
      <c r="D592" s="192" t="s">
        <v>147</v>
      </c>
      <c r="E592" s="192" t="s">
        <v>1479</v>
      </c>
      <c r="F592" s="192" t="s">
        <v>149</v>
      </c>
      <c r="G592" s="192"/>
      <c r="H592" s="192" t="s">
        <v>1317</v>
      </c>
      <c r="I592" s="192" t="s">
        <v>649</v>
      </c>
      <c r="J592" s="214" t="str">
        <f t="shared" si="22"/>
        <v>TungstenGanzhou Jiangwu Ferrotungsten Co., Ltd.</v>
      </c>
      <c r="K592" s="214" t="str">
        <f t="shared" si="23"/>
        <v>TungstenGanzhou Jiangwu Ferrotungsten Co., Ltd.</v>
      </c>
    </row>
    <row r="593" spans="1:11">
      <c r="A593" s="192" t="s">
        <v>139</v>
      </c>
      <c r="B593" s="192" t="s">
        <v>1480</v>
      </c>
      <c r="C593" s="192" t="s">
        <v>1480</v>
      </c>
      <c r="D593" s="192" t="s">
        <v>147</v>
      </c>
      <c r="E593" s="192" t="s">
        <v>1481</v>
      </c>
      <c r="F593" s="192" t="s">
        <v>149</v>
      </c>
      <c r="G593" s="192"/>
      <c r="H593" s="192" t="s">
        <v>1317</v>
      </c>
      <c r="I593" s="192" t="s">
        <v>649</v>
      </c>
      <c r="J593" s="214" t="str">
        <f t="shared" si="22"/>
        <v>TungstenGanzhou Seadragon W &amp; Mo Co., Ltd.</v>
      </c>
      <c r="K593" s="214" t="str">
        <f t="shared" si="23"/>
        <v>TungstenGanzhou Seadragon W &amp; Mo Co., Ltd.</v>
      </c>
    </row>
    <row r="594" spans="1:11">
      <c r="A594" s="192" t="s">
        <v>139</v>
      </c>
      <c r="B594" s="192" t="s">
        <v>1482</v>
      </c>
      <c r="C594" s="192" t="s">
        <v>1483</v>
      </c>
      <c r="D594" s="192" t="s">
        <v>147</v>
      </c>
      <c r="E594" s="192" t="s">
        <v>1484</v>
      </c>
      <c r="F594" s="192" t="s">
        <v>149</v>
      </c>
      <c r="G594" s="192"/>
      <c r="H594" s="192" t="s">
        <v>947</v>
      </c>
      <c r="I594" s="192" t="s">
        <v>213</v>
      </c>
      <c r="J594" s="214" t="str">
        <f t="shared" si="22"/>
        <v>TungstenGEM Co., Ltd.</v>
      </c>
      <c r="K594" s="214" t="str">
        <f t="shared" si="23"/>
        <v>TungstenGEM Co., Ltd.</v>
      </c>
    </row>
    <row r="595" spans="1:11">
      <c r="A595" s="192" t="s">
        <v>139</v>
      </c>
      <c r="B595" s="192" t="s">
        <v>1485</v>
      </c>
      <c r="C595" s="192" t="s">
        <v>1485</v>
      </c>
      <c r="D595" s="192" t="s">
        <v>1486</v>
      </c>
      <c r="E595" s="192" t="s">
        <v>1487</v>
      </c>
      <c r="F595" s="192" t="s">
        <v>149</v>
      </c>
      <c r="G595" s="192"/>
      <c r="H595" s="192" t="s">
        <v>1488</v>
      </c>
      <c r="I595" s="192" t="s">
        <v>1488</v>
      </c>
      <c r="J595" s="214" t="str">
        <f t="shared" si="22"/>
        <v>TungstenGeo Enterprise</v>
      </c>
      <c r="K595" s="214" t="str">
        <f t="shared" si="23"/>
        <v>TungstenGeo Enterprise</v>
      </c>
    </row>
    <row r="596" spans="1:11">
      <c r="A596" s="192" t="s">
        <v>139</v>
      </c>
      <c r="B596" s="192" t="s">
        <v>1489</v>
      </c>
      <c r="C596" s="192" t="s">
        <v>1489</v>
      </c>
      <c r="D596" s="192" t="s">
        <v>249</v>
      </c>
      <c r="E596" s="192" t="s">
        <v>1490</v>
      </c>
      <c r="F596" s="192" t="s">
        <v>149</v>
      </c>
      <c r="G596" s="192"/>
      <c r="H596" s="192" t="s">
        <v>1491</v>
      </c>
      <c r="I596" s="192" t="s">
        <v>252</v>
      </c>
      <c r="J596" s="214" t="str">
        <f t="shared" si="22"/>
        <v>TungstenGlobal Tungsten &amp; Powders LLC</v>
      </c>
      <c r="K596" s="214" t="str">
        <f t="shared" si="23"/>
        <v>TungstenGlobal Tungsten &amp; Powders LLC</v>
      </c>
    </row>
    <row r="597" spans="1:11">
      <c r="A597" s="192" t="s">
        <v>139</v>
      </c>
      <c r="B597" s="192" t="s">
        <v>1492</v>
      </c>
      <c r="C597" s="192" t="s">
        <v>1489</v>
      </c>
      <c r="D597" s="192" t="s">
        <v>249</v>
      </c>
      <c r="E597" s="192" t="s">
        <v>1490</v>
      </c>
      <c r="F597" s="192" t="s">
        <v>149</v>
      </c>
      <c r="G597" s="192"/>
      <c r="H597" s="192" t="s">
        <v>1491</v>
      </c>
      <c r="I597" s="192" t="s">
        <v>252</v>
      </c>
      <c r="J597" s="214" t="str">
        <f t="shared" si="22"/>
        <v>TungstenGTP</v>
      </c>
      <c r="K597" s="214" t="str">
        <f t="shared" si="23"/>
        <v>TungstenGTP</v>
      </c>
    </row>
    <row r="598" spans="1:11">
      <c r="A598" s="192" t="s">
        <v>139</v>
      </c>
      <c r="B598" s="192" t="s">
        <v>1461</v>
      </c>
      <c r="C598" s="192" t="s">
        <v>1461</v>
      </c>
      <c r="D598" s="192" t="s">
        <v>147</v>
      </c>
      <c r="E598" s="192" t="s">
        <v>1462</v>
      </c>
      <c r="F598" s="192" t="s">
        <v>149</v>
      </c>
      <c r="G598" s="192"/>
      <c r="H598" s="192" t="s">
        <v>212</v>
      </c>
      <c r="I598" s="192" t="s">
        <v>213</v>
      </c>
      <c r="J598" s="214" t="str">
        <f t="shared" si="22"/>
        <v>TungstenGuangdong Xianglu Tungsten Co., Ltd.</v>
      </c>
      <c r="K598" s="214" t="str">
        <f t="shared" si="23"/>
        <v>TungstenGuangdong Xianglu Tungsten Co., Ltd.</v>
      </c>
    </row>
    <row r="599" spans="1:11">
      <c r="A599" s="192" t="s">
        <v>139</v>
      </c>
      <c r="B599" s="192" t="s">
        <v>1111</v>
      </c>
      <c r="C599" s="192" t="s">
        <v>1112</v>
      </c>
      <c r="D599" s="192" t="s">
        <v>263</v>
      </c>
      <c r="E599" s="192" t="s">
        <v>1493</v>
      </c>
      <c r="F599" s="192" t="s">
        <v>149</v>
      </c>
      <c r="G599" s="192"/>
      <c r="H599" s="192" t="s">
        <v>1114</v>
      </c>
      <c r="I599" s="192" t="s">
        <v>266</v>
      </c>
      <c r="J599" s="214" t="str">
        <f t="shared" si="22"/>
        <v>TungstenH.C. Starck Smelting GmbH &amp; Co. KG</v>
      </c>
      <c r="K599" s="214" t="str">
        <f t="shared" si="23"/>
        <v>TungstenH.C. Starck Smelting GmbH &amp; Co. KG</v>
      </c>
    </row>
    <row r="600" spans="1:11">
      <c r="A600" s="192" t="s">
        <v>139</v>
      </c>
      <c r="B600" s="192" t="s">
        <v>1494</v>
      </c>
      <c r="C600" s="192" t="s">
        <v>1494</v>
      </c>
      <c r="D600" s="192" t="s">
        <v>263</v>
      </c>
      <c r="E600" s="192" t="s">
        <v>1495</v>
      </c>
      <c r="F600" s="192" t="s">
        <v>149</v>
      </c>
      <c r="G600" s="192"/>
      <c r="H600" s="192" t="s">
        <v>1118</v>
      </c>
      <c r="I600" s="192" t="s">
        <v>1119</v>
      </c>
      <c r="J600" s="214" t="str">
        <f t="shared" si="22"/>
        <v>TungstenH.C. Starck Tungsten GmbH</v>
      </c>
      <c r="K600" s="214" t="str">
        <f t="shared" si="23"/>
        <v>TungstenH.C. Starck Tungsten GmbH</v>
      </c>
    </row>
    <row r="601" spans="1:11">
      <c r="A601" s="173" t="s">
        <v>139</v>
      </c>
      <c r="B601" s="173" t="s">
        <v>1496</v>
      </c>
      <c r="C601" s="173" t="s">
        <v>1478</v>
      </c>
      <c r="D601" s="173" t="s">
        <v>147</v>
      </c>
      <c r="E601" s="173" t="s">
        <v>1479</v>
      </c>
      <c r="F601" s="192" t="s">
        <v>149</v>
      </c>
      <c r="H601" s="192" t="s">
        <v>1317</v>
      </c>
      <c r="I601" s="173" t="s">
        <v>649</v>
      </c>
      <c r="J601" s="214" t="str">
        <f t="shared" si="22"/>
        <v>TungstenHan River Pelican State Alloy Co., Ltd.</v>
      </c>
      <c r="K601" s="214" t="str">
        <f t="shared" si="23"/>
        <v>TungstenHan River Pelican State Alloy Co., Ltd.</v>
      </c>
    </row>
    <row r="602" spans="1:11">
      <c r="A602" s="173" t="s">
        <v>139</v>
      </c>
      <c r="B602" s="173" t="s">
        <v>1483</v>
      </c>
      <c r="C602" s="173" t="s">
        <v>1483</v>
      </c>
      <c r="D602" s="173" t="s">
        <v>147</v>
      </c>
      <c r="E602" s="173" t="s">
        <v>1484</v>
      </c>
      <c r="F602" s="192" t="s">
        <v>149</v>
      </c>
      <c r="H602" s="192" t="s">
        <v>947</v>
      </c>
      <c r="I602" s="173" t="s">
        <v>213</v>
      </c>
      <c r="J602" s="214" t="str">
        <f t="shared" si="22"/>
        <v>TungstenHubei Green Tungsten Co., Ltd.</v>
      </c>
      <c r="K602" s="214" t="str">
        <f t="shared" si="23"/>
        <v>TungstenHubei Green Tungsten Co., Ltd.</v>
      </c>
    </row>
    <row r="603" spans="1:11">
      <c r="A603" s="173" t="s">
        <v>139</v>
      </c>
      <c r="B603" s="173" t="s">
        <v>1497</v>
      </c>
      <c r="C603" s="173" t="s">
        <v>1498</v>
      </c>
      <c r="D603" s="173" t="s">
        <v>147</v>
      </c>
      <c r="E603" s="173" t="s">
        <v>1499</v>
      </c>
      <c r="F603" s="192" t="s">
        <v>149</v>
      </c>
      <c r="H603" s="192" t="s">
        <v>1122</v>
      </c>
      <c r="I603" s="173" t="s">
        <v>151</v>
      </c>
      <c r="J603" s="214" t="str">
        <f t="shared" si="22"/>
        <v>TungstenHuman Chun-Chang non-ferrous Smelting &amp; Concentrating Co., Ltd.</v>
      </c>
      <c r="K603" s="214" t="str">
        <f t="shared" si="23"/>
        <v>TungstenHuman Chun-Chang non-ferrous Smelting &amp; Concentrating Co., Ltd.</v>
      </c>
    </row>
    <row r="604" spans="1:11">
      <c r="A604" s="173" t="s">
        <v>139</v>
      </c>
      <c r="B604" s="173" t="s">
        <v>1500</v>
      </c>
      <c r="C604" s="173" t="s">
        <v>1498</v>
      </c>
      <c r="D604" s="173" t="s">
        <v>147</v>
      </c>
      <c r="E604" s="173" t="s">
        <v>1499</v>
      </c>
      <c r="F604" s="192" t="s">
        <v>149</v>
      </c>
      <c r="H604" s="192" t="s">
        <v>1122</v>
      </c>
      <c r="I604" s="173" t="s">
        <v>151</v>
      </c>
      <c r="J604" s="214" t="str">
        <f t="shared" si="22"/>
        <v>TungstenHunan Chunchang Nonferrous Metals Co., Ltd.</v>
      </c>
      <c r="K604" s="214" t="str">
        <f t="shared" si="23"/>
        <v>TungstenHunan Chunchang Nonferrous Metals Co., Ltd.</v>
      </c>
    </row>
    <row r="605" spans="1:11">
      <c r="A605" s="173" t="s">
        <v>139</v>
      </c>
      <c r="B605" s="173" t="s">
        <v>1498</v>
      </c>
      <c r="C605" s="173" t="s">
        <v>1498</v>
      </c>
      <c r="D605" s="173" t="s">
        <v>147</v>
      </c>
      <c r="E605" s="173" t="s">
        <v>1499</v>
      </c>
      <c r="F605" s="192" t="s">
        <v>149</v>
      </c>
      <c r="H605" s="192" t="s">
        <v>1122</v>
      </c>
      <c r="I605" s="173" t="s">
        <v>151</v>
      </c>
      <c r="J605" s="214" t="str">
        <f t="shared" si="22"/>
        <v>TungstenHunan Jintai New Material Co., Ltd.</v>
      </c>
      <c r="K605" s="214" t="str">
        <f t="shared" si="23"/>
        <v>TungstenHunan Jintai New Material Co., Ltd.</v>
      </c>
    </row>
    <row r="606" spans="1:11">
      <c r="A606" s="173" t="s">
        <v>139</v>
      </c>
      <c r="B606" s="173" t="s">
        <v>1464</v>
      </c>
      <c r="C606" s="173" t="s">
        <v>1464</v>
      </c>
      <c r="D606" s="173" t="s">
        <v>147</v>
      </c>
      <c r="E606" s="173" t="s">
        <v>1465</v>
      </c>
      <c r="F606" s="192" t="s">
        <v>149</v>
      </c>
      <c r="H606" s="192" t="s">
        <v>150</v>
      </c>
      <c r="I606" s="173" t="s">
        <v>151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139</v>
      </c>
      <c r="B607" s="173" t="s">
        <v>1501</v>
      </c>
      <c r="C607" s="173" t="s">
        <v>1501</v>
      </c>
      <c r="D607" s="173" t="s">
        <v>497</v>
      </c>
      <c r="E607" s="173" t="s">
        <v>1502</v>
      </c>
      <c r="F607" s="192" t="s">
        <v>149</v>
      </c>
      <c r="H607" s="192" t="s">
        <v>1503</v>
      </c>
      <c r="I607" s="173" t="s">
        <v>1504</v>
      </c>
      <c r="J607" s="214" t="str">
        <f t="shared" si="22"/>
        <v>TungstenHydrometallurg, JSC</v>
      </c>
      <c r="K607" s="214" t="str">
        <f t="shared" si="23"/>
        <v>TungstenHydrometallurg, JSC</v>
      </c>
    </row>
    <row r="608" spans="1:11">
      <c r="A608" s="173" t="s">
        <v>139</v>
      </c>
      <c r="B608" s="173" t="s">
        <v>1505</v>
      </c>
      <c r="C608" s="173" t="s">
        <v>1505</v>
      </c>
      <c r="D608" s="173" t="s">
        <v>276</v>
      </c>
      <c r="E608" s="173" t="s">
        <v>1506</v>
      </c>
      <c r="F608" s="192" t="s">
        <v>149</v>
      </c>
      <c r="H608" s="192" t="s">
        <v>1507</v>
      </c>
      <c r="I608" s="173" t="s">
        <v>284</v>
      </c>
      <c r="J608" s="214" t="str">
        <f t="shared" si="22"/>
        <v>TungstenJapan New Metals Co., Ltd.</v>
      </c>
      <c r="K608" s="214" t="str">
        <f t="shared" si="23"/>
        <v>TungstenJapan New Metals Co., Ltd.</v>
      </c>
    </row>
    <row r="609" spans="1:11">
      <c r="A609" s="173" t="s">
        <v>139</v>
      </c>
      <c r="B609" s="173" t="s">
        <v>1508</v>
      </c>
      <c r="C609" s="173" t="s">
        <v>1508</v>
      </c>
      <c r="D609" s="173" t="s">
        <v>147</v>
      </c>
      <c r="E609" s="173" t="s">
        <v>1509</v>
      </c>
      <c r="F609" s="192" t="s">
        <v>149</v>
      </c>
      <c r="H609" s="192" t="s">
        <v>1317</v>
      </c>
      <c r="I609" s="173" t="s">
        <v>649</v>
      </c>
      <c r="J609" s="214" t="str">
        <f t="shared" si="22"/>
        <v>TungstenJiangwu H.C. Starck Tungsten Products Co., Ltd.</v>
      </c>
      <c r="K609" s="214" t="str">
        <f t="shared" si="23"/>
        <v>TungstenJiangwu H.C. Starck Tungsten Products Co., Ltd.</v>
      </c>
    </row>
    <row r="610" spans="1:11">
      <c r="A610" s="173" t="s">
        <v>139</v>
      </c>
      <c r="B610" s="173" t="s">
        <v>1510</v>
      </c>
      <c r="C610" s="173" t="s">
        <v>1510</v>
      </c>
      <c r="D610" s="173" t="s">
        <v>147</v>
      </c>
      <c r="E610" s="173" t="s">
        <v>1511</v>
      </c>
      <c r="F610" s="192" t="s">
        <v>149</v>
      </c>
      <c r="H610" s="192" t="s">
        <v>1512</v>
      </c>
      <c r="I610" s="173" t="s">
        <v>649</v>
      </c>
      <c r="J610" s="214" t="str">
        <f t="shared" si="22"/>
        <v>TungstenJiangxi Gan Bei Tungsten Co., Ltd.</v>
      </c>
      <c r="K610" s="214" t="str">
        <f t="shared" si="23"/>
        <v>TungstenJiangxi Gan Bei Tungsten Co., Ltd.</v>
      </c>
    </row>
    <row r="611" spans="1:11">
      <c r="A611" s="173" t="s">
        <v>139</v>
      </c>
      <c r="B611" s="173" t="s">
        <v>1513</v>
      </c>
      <c r="C611" s="173" t="s">
        <v>1513</v>
      </c>
      <c r="D611" s="173" t="s">
        <v>147</v>
      </c>
      <c r="E611" s="173" t="s">
        <v>1514</v>
      </c>
      <c r="F611" s="192" t="s">
        <v>149</v>
      </c>
      <c r="H611" s="192" t="s">
        <v>1515</v>
      </c>
      <c r="I611" s="173" t="s">
        <v>649</v>
      </c>
      <c r="J611" s="214" t="str">
        <f t="shared" si="22"/>
        <v>TungstenJiangxi Minmetals Gao'an Non-ferrous Metals Co., Ltd.</v>
      </c>
      <c r="K611" s="214" t="str">
        <f t="shared" si="23"/>
        <v>TungstenJiangxi Minmetals Gao'an Non-ferrous Metals Co., Ltd.</v>
      </c>
    </row>
    <row r="612" spans="1:11">
      <c r="A612" s="173" t="s">
        <v>139</v>
      </c>
      <c r="B612" s="173" t="s">
        <v>1516</v>
      </c>
      <c r="C612" s="173" t="s">
        <v>1516</v>
      </c>
      <c r="D612" s="173" t="s">
        <v>147</v>
      </c>
      <c r="E612" s="173" t="s">
        <v>1517</v>
      </c>
      <c r="F612" s="192" t="s">
        <v>149</v>
      </c>
      <c r="H612" s="192" t="s">
        <v>1317</v>
      </c>
      <c r="I612" s="173" t="s">
        <v>649</v>
      </c>
      <c r="J612" s="214" t="str">
        <f t="shared" si="22"/>
        <v>TungstenJiangxi Xinsheng Tungsten Industry Co., Ltd.</v>
      </c>
      <c r="K612" s="214" t="str">
        <f t="shared" si="23"/>
        <v>TungstenJiangxi Xinsheng Tungsten Industry Co., Ltd.</v>
      </c>
    </row>
    <row r="613" spans="1:11">
      <c r="A613" s="173" t="s">
        <v>139</v>
      </c>
      <c r="B613" s="173" t="s">
        <v>1518</v>
      </c>
      <c r="C613" s="173" t="s">
        <v>1518</v>
      </c>
      <c r="D613" s="173" t="s">
        <v>147</v>
      </c>
      <c r="E613" s="173" t="s">
        <v>1519</v>
      </c>
      <c r="F613" s="192" t="s">
        <v>149</v>
      </c>
      <c r="H613" s="192" t="s">
        <v>1317</v>
      </c>
      <c r="I613" s="173" t="s">
        <v>649</v>
      </c>
      <c r="J613" s="214" t="str">
        <f t="shared" si="22"/>
        <v>TungstenJiangxi Yaosheng Tungsten Co., Ltd.</v>
      </c>
      <c r="K613" s="214" t="str">
        <f t="shared" si="23"/>
        <v>TungstenJiangxi Yaosheng Tungsten Co., Ltd.</v>
      </c>
    </row>
    <row r="614" spans="1:11">
      <c r="A614" s="173" t="s">
        <v>139</v>
      </c>
      <c r="B614" s="173" t="s">
        <v>1520</v>
      </c>
      <c r="C614" s="173" t="s">
        <v>1520</v>
      </c>
      <c r="D614" s="173" t="s">
        <v>502</v>
      </c>
      <c r="E614" s="173" t="s">
        <v>1521</v>
      </c>
      <c r="F614" s="192" t="s">
        <v>149</v>
      </c>
      <c r="H614" s="192" t="s">
        <v>1522</v>
      </c>
      <c r="I614" s="173" t="s">
        <v>1523</v>
      </c>
      <c r="J614" s="214" t="str">
        <f t="shared" si="22"/>
        <v>TungstenJing Yuan Tungsten Technology Co., Ltd.</v>
      </c>
      <c r="K614" s="214" t="str">
        <f t="shared" si="23"/>
        <v>TungstenJing Yuan Tungsten Technology Co., Ltd.</v>
      </c>
    </row>
    <row r="615" spans="1:11">
      <c r="A615" s="173" t="s">
        <v>139</v>
      </c>
      <c r="B615" s="173" t="s">
        <v>1524</v>
      </c>
      <c r="C615" s="173" t="s">
        <v>1483</v>
      </c>
      <c r="D615" s="173" t="s">
        <v>147</v>
      </c>
      <c r="E615" s="173" t="s">
        <v>1484</v>
      </c>
      <c r="F615" s="192" t="s">
        <v>149</v>
      </c>
      <c r="H615" s="192" t="s">
        <v>947</v>
      </c>
      <c r="I615" s="173" t="s">
        <v>213</v>
      </c>
      <c r="J615" s="214" t="str">
        <f t="shared" si="22"/>
        <v>TungstenJingmen Dewei GEM Tungsten Resources Recycling Co., Ltd.</v>
      </c>
      <c r="K615" s="214" t="str">
        <f t="shared" si="23"/>
        <v>TungstenJingmen Dewei GEM Tungsten Resources Recycling Co., Ltd.</v>
      </c>
    </row>
    <row r="616" spans="1:11">
      <c r="A616" s="173" t="s">
        <v>139</v>
      </c>
      <c r="B616" s="173" t="s">
        <v>1525</v>
      </c>
      <c r="C616" s="173" t="s">
        <v>1525</v>
      </c>
      <c r="D616" s="173" t="s">
        <v>497</v>
      </c>
      <c r="E616" s="173" t="s">
        <v>1526</v>
      </c>
      <c r="F616" s="192" t="s">
        <v>149</v>
      </c>
      <c r="H616" s="192" t="s">
        <v>1527</v>
      </c>
      <c r="I616" s="173" t="s">
        <v>500</v>
      </c>
      <c r="J616" s="214" t="str">
        <f t="shared" si="22"/>
        <v>TungstenJSC "Kirovgrad Hard Alloys Plant"</v>
      </c>
      <c r="K616" s="214" t="str">
        <f t="shared" si="23"/>
        <v>TungstenJSC "Kirovgrad Hard Alloys Plant"</v>
      </c>
    </row>
    <row r="617" spans="1:11">
      <c r="A617" s="173" t="s">
        <v>139</v>
      </c>
      <c r="B617" s="173" t="s">
        <v>1528</v>
      </c>
      <c r="C617" s="173" t="s">
        <v>1529</v>
      </c>
      <c r="D617" s="173" t="s">
        <v>1212</v>
      </c>
      <c r="E617" s="173" t="s">
        <v>1530</v>
      </c>
      <c r="F617" s="192" t="s">
        <v>149</v>
      </c>
      <c r="H617" s="192" t="s">
        <v>1531</v>
      </c>
      <c r="I617" s="173" t="s">
        <v>1532</v>
      </c>
      <c r="J617" s="214" t="str">
        <f t="shared" si="22"/>
        <v>TungstenKenee Mining Corporation</v>
      </c>
      <c r="K617" s="214" t="str">
        <f t="shared" si="23"/>
        <v>TungstenKenee Mining Corporation</v>
      </c>
    </row>
    <row r="618" spans="1:11">
      <c r="A618" s="173" t="s">
        <v>139</v>
      </c>
      <c r="B618" s="173" t="s">
        <v>1529</v>
      </c>
      <c r="C618" s="173" t="s">
        <v>1529</v>
      </c>
      <c r="D618" s="173" t="s">
        <v>1212</v>
      </c>
      <c r="E618" s="173" t="s">
        <v>1530</v>
      </c>
      <c r="F618" s="192" t="s">
        <v>149</v>
      </c>
      <c r="H618" s="192" t="s">
        <v>1531</v>
      </c>
      <c r="I618" s="173" t="s">
        <v>1532</v>
      </c>
      <c r="J618" s="214" t="str">
        <f t="shared" si="22"/>
        <v>TungstenKENEE MINING VIETNAM COMPANY LIMITED</v>
      </c>
      <c r="K618" s="214" t="str">
        <f t="shared" si="23"/>
        <v>TungstenKENEE MINING VIETNAM COMPANY LIMITED</v>
      </c>
    </row>
    <row r="619" spans="1:11">
      <c r="A619" s="173" t="s">
        <v>139</v>
      </c>
      <c r="B619" s="173" t="s">
        <v>1533</v>
      </c>
      <c r="C619" s="173" t="s">
        <v>1533</v>
      </c>
      <c r="D619" s="173" t="s">
        <v>249</v>
      </c>
      <c r="E619" s="173" t="s">
        <v>1534</v>
      </c>
      <c r="F619" s="192" t="s">
        <v>149</v>
      </c>
      <c r="H619" s="192" t="s">
        <v>1535</v>
      </c>
      <c r="I619" s="173" t="s">
        <v>1536</v>
      </c>
      <c r="J619" s="214" t="str">
        <f t="shared" si="22"/>
        <v>TungstenKennametal Fallon</v>
      </c>
      <c r="K619" s="214" t="str">
        <f t="shared" si="23"/>
        <v>TungstenKennametal Fallon</v>
      </c>
    </row>
    <row r="620" spans="1:11">
      <c r="A620" s="173" t="s">
        <v>139</v>
      </c>
      <c r="B620" s="173" t="s">
        <v>1455</v>
      </c>
      <c r="C620" s="173" t="s">
        <v>1455</v>
      </c>
      <c r="D620" s="173" t="s">
        <v>249</v>
      </c>
      <c r="E620" s="173" t="s">
        <v>1456</v>
      </c>
      <c r="F620" s="192" t="s">
        <v>149</v>
      </c>
      <c r="H620" s="192" t="s">
        <v>1457</v>
      </c>
      <c r="I620" s="173" t="s">
        <v>1458</v>
      </c>
      <c r="J620" s="214" t="str">
        <f t="shared" si="22"/>
        <v>TungstenKennametal Huntsville</v>
      </c>
      <c r="K620" s="214" t="str">
        <f t="shared" si="23"/>
        <v>TungstenKennametal Huntsville</v>
      </c>
    </row>
    <row r="621" spans="1:11">
      <c r="A621" s="173" t="s">
        <v>139</v>
      </c>
      <c r="B621" s="173" t="s">
        <v>1537</v>
      </c>
      <c r="C621" s="173" t="s">
        <v>1537</v>
      </c>
      <c r="D621" s="173" t="s">
        <v>502</v>
      </c>
      <c r="E621" s="173" t="s">
        <v>1538</v>
      </c>
      <c r="F621" s="192" t="s">
        <v>149</v>
      </c>
      <c r="H621" s="192" t="s">
        <v>1539</v>
      </c>
      <c r="I621" s="173" t="s">
        <v>1523</v>
      </c>
      <c r="J621" s="214" t="str">
        <f t="shared" si="22"/>
        <v>TungstenLianyou Metals Co., Ltd.</v>
      </c>
      <c r="K621" s="214" t="str">
        <f t="shared" si="23"/>
        <v>TungstenLianyou Metals Co., Ltd.</v>
      </c>
    </row>
    <row r="622" spans="1:11">
      <c r="A622" s="173" t="s">
        <v>139</v>
      </c>
      <c r="B622" s="173" t="s">
        <v>1540</v>
      </c>
      <c r="C622" s="173" t="s">
        <v>1540</v>
      </c>
      <c r="D622" s="173" t="s">
        <v>502</v>
      </c>
      <c r="E622" s="173" t="s">
        <v>1541</v>
      </c>
      <c r="F622" s="192" t="s">
        <v>149</v>
      </c>
      <c r="H622" s="192" t="s">
        <v>1542</v>
      </c>
      <c r="I622" s="173" t="s">
        <v>1543</v>
      </c>
      <c r="J622" s="214" t="str">
        <f t="shared" si="22"/>
        <v>TungstenLianyou Resources Co., Ltd.</v>
      </c>
      <c r="K622" s="214" t="str">
        <f t="shared" si="23"/>
        <v>TungstenLianyou Resources Co., Ltd.</v>
      </c>
    </row>
    <row r="623" spans="1:11">
      <c r="A623" s="173" t="s">
        <v>139</v>
      </c>
      <c r="B623" s="173" t="s">
        <v>1544</v>
      </c>
      <c r="C623" s="173" t="s">
        <v>1544</v>
      </c>
      <c r="D623" s="173" t="s">
        <v>147</v>
      </c>
      <c r="E623" s="173" t="s">
        <v>1545</v>
      </c>
      <c r="F623" s="192" t="s">
        <v>149</v>
      </c>
      <c r="H623" s="192" t="s">
        <v>1546</v>
      </c>
      <c r="I623" s="173" t="s">
        <v>195</v>
      </c>
      <c r="J623" s="214" t="str">
        <f t="shared" si="22"/>
        <v>TungstenMalipo Haiyu Tungsten Co., Ltd.</v>
      </c>
      <c r="K623" s="214" t="str">
        <f t="shared" si="23"/>
        <v>TungstenMalipo Haiyu Tungsten Co., Ltd.</v>
      </c>
    </row>
    <row r="624" spans="1:11">
      <c r="A624" s="173" t="s">
        <v>139</v>
      </c>
      <c r="B624" s="173" t="s">
        <v>1547</v>
      </c>
      <c r="C624" s="173" t="s">
        <v>1547</v>
      </c>
      <c r="D624" s="173" t="s">
        <v>1212</v>
      </c>
      <c r="E624" s="173" t="s">
        <v>1548</v>
      </c>
      <c r="F624" s="192" t="s">
        <v>149</v>
      </c>
      <c r="H624" s="192" t="s">
        <v>1549</v>
      </c>
      <c r="I624" s="173" t="s">
        <v>1550</v>
      </c>
      <c r="J624" s="214" t="str">
        <f t="shared" si="22"/>
        <v>TungstenMasan High-Tech Materials</v>
      </c>
      <c r="K624" s="214" t="str">
        <f t="shared" si="23"/>
        <v>TungstenMasan High-Tech Materials</v>
      </c>
    </row>
    <row r="625" spans="1:11">
      <c r="A625" s="173" t="s">
        <v>139</v>
      </c>
      <c r="B625" s="173" t="s">
        <v>1551</v>
      </c>
      <c r="C625" s="173" t="s">
        <v>1547</v>
      </c>
      <c r="D625" s="173" t="s">
        <v>1212</v>
      </c>
      <c r="E625" s="173" t="s">
        <v>1548</v>
      </c>
      <c r="F625" s="192" t="s">
        <v>149</v>
      </c>
      <c r="H625" s="192" t="s">
        <v>1549</v>
      </c>
      <c r="I625" s="173" t="s">
        <v>1550</v>
      </c>
      <c r="J625" s="214" t="str">
        <f t="shared" si="22"/>
        <v>TungstenMasan Tungsten Chemical LLC (MTC)</v>
      </c>
      <c r="K625" s="214" t="str">
        <f t="shared" si="23"/>
        <v>TungstenMasan Tungsten Chemical LLC (MTC)</v>
      </c>
    </row>
    <row r="626" spans="1:11">
      <c r="A626" s="173" t="s">
        <v>139</v>
      </c>
      <c r="B626" s="173" t="s">
        <v>1552</v>
      </c>
      <c r="C626" s="173" t="s">
        <v>1552</v>
      </c>
      <c r="D626" s="173" t="s">
        <v>497</v>
      </c>
      <c r="E626" s="173" t="s">
        <v>1553</v>
      </c>
      <c r="F626" s="192" t="s">
        <v>149</v>
      </c>
      <c r="H626" s="192" t="s">
        <v>1554</v>
      </c>
      <c r="I626" s="173" t="s">
        <v>963</v>
      </c>
      <c r="J626" s="214" t="str">
        <f t="shared" si="22"/>
        <v>TungstenMoliren Ltd.</v>
      </c>
      <c r="K626" s="214" t="str">
        <f t="shared" si="23"/>
        <v>TungstenMoliren Ltd.</v>
      </c>
    </row>
    <row r="627" spans="1:11">
      <c r="A627" s="173" t="s">
        <v>139</v>
      </c>
      <c r="B627" s="173" t="s">
        <v>1555</v>
      </c>
      <c r="C627" s="173" t="s">
        <v>1555</v>
      </c>
      <c r="D627" s="173" t="s">
        <v>1212</v>
      </c>
      <c r="E627" s="173" t="s">
        <v>1556</v>
      </c>
      <c r="F627" s="192" t="s">
        <v>149</v>
      </c>
      <c r="H627" s="192" t="s">
        <v>1557</v>
      </c>
      <c r="I627" s="173" t="s">
        <v>1558</v>
      </c>
      <c r="J627" s="214" t="str">
        <f t="shared" si="22"/>
        <v>TungstenNam Viet Cromit Joint Stock Company</v>
      </c>
      <c r="K627" s="214" t="str">
        <f t="shared" si="23"/>
        <v>TungstenNam Viet Cromit Joint Stock Company</v>
      </c>
    </row>
    <row r="628" spans="1:11">
      <c r="A628" s="173" t="s">
        <v>139</v>
      </c>
      <c r="B628" s="173" t="s">
        <v>1559</v>
      </c>
      <c r="C628" s="173" t="s">
        <v>1555</v>
      </c>
      <c r="D628" s="173" t="s">
        <v>1212</v>
      </c>
      <c r="E628" s="173" t="s">
        <v>1556</v>
      </c>
      <c r="F628" s="192" t="s">
        <v>149</v>
      </c>
      <c r="H628" s="192" t="s">
        <v>1557</v>
      </c>
      <c r="I628" s="173" t="s">
        <v>1558</v>
      </c>
      <c r="J628" s="214" t="str">
        <f t="shared" si="22"/>
        <v>TungstenNan Viet Ferrochrome Co., Ltd.</v>
      </c>
      <c r="K628" s="214" t="str">
        <f t="shared" si="23"/>
        <v>TungstenNan Viet Ferrochrome Co., Ltd.</v>
      </c>
    </row>
    <row r="629" spans="1:11">
      <c r="A629" s="173" t="s">
        <v>139</v>
      </c>
      <c r="B629" s="173" t="s">
        <v>1560</v>
      </c>
      <c r="C629" s="173" t="s">
        <v>1560</v>
      </c>
      <c r="D629" s="173" t="s">
        <v>249</v>
      </c>
      <c r="E629" s="173" t="s">
        <v>1561</v>
      </c>
      <c r="F629" s="192" t="s">
        <v>149</v>
      </c>
      <c r="H629" s="192" t="s">
        <v>1562</v>
      </c>
      <c r="I629" s="173" t="s">
        <v>735</v>
      </c>
      <c r="J629" s="214" t="str">
        <f t="shared" si="22"/>
        <v>TungstenNiagara Refining LLC</v>
      </c>
      <c r="K629" s="214" t="str">
        <f t="shared" si="23"/>
        <v>TungstenNiagara Refining LLC</v>
      </c>
    </row>
    <row r="630" spans="1:11">
      <c r="A630" s="173" t="s">
        <v>139</v>
      </c>
      <c r="B630" s="173" t="s">
        <v>1563</v>
      </c>
      <c r="C630" s="173" t="s">
        <v>1563</v>
      </c>
      <c r="D630" s="173" t="s">
        <v>497</v>
      </c>
      <c r="E630" s="173" t="s">
        <v>1564</v>
      </c>
      <c r="F630" s="192" t="s">
        <v>149</v>
      </c>
      <c r="H630" s="192" t="s">
        <v>1565</v>
      </c>
      <c r="I630" s="173" t="s">
        <v>1566</v>
      </c>
      <c r="J630" s="214" t="str">
        <f t="shared" si="22"/>
        <v>TungstenNPP Tyazhmetprom LLC</v>
      </c>
      <c r="K630" s="214" t="str">
        <f t="shared" si="23"/>
        <v>TungstenNPP Tyazhmetprom LLC</v>
      </c>
    </row>
    <row r="631" spans="1:11">
      <c r="A631" s="173" t="s">
        <v>139</v>
      </c>
      <c r="B631" s="173" t="s">
        <v>1567</v>
      </c>
      <c r="C631" s="173" t="s">
        <v>1547</v>
      </c>
      <c r="D631" s="173" t="s">
        <v>1212</v>
      </c>
      <c r="E631" s="173" t="s">
        <v>1548</v>
      </c>
      <c r="F631" s="192" t="s">
        <v>149</v>
      </c>
      <c r="H631" s="192" t="s">
        <v>1549</v>
      </c>
      <c r="I631" s="173" t="s">
        <v>1550</v>
      </c>
      <c r="J631" s="214" t="str">
        <f t="shared" si="22"/>
        <v>TungstenNui Phao H.C. Starck Tungsten Chemicals Manufacturing LLC</v>
      </c>
      <c r="K631" s="214" t="str">
        <f t="shared" si="23"/>
        <v>TungstenNui Phao H.C. Starck Tungsten Chemicals Manufacturing LLC</v>
      </c>
    </row>
    <row r="632" spans="1:11">
      <c r="A632" s="173" t="s">
        <v>139</v>
      </c>
      <c r="B632" s="173" t="s">
        <v>1568</v>
      </c>
      <c r="C632" s="173" t="s">
        <v>1568</v>
      </c>
      <c r="D632" s="173" t="s">
        <v>497</v>
      </c>
      <c r="E632" s="173" t="s">
        <v>1569</v>
      </c>
      <c r="F632" s="192" t="s">
        <v>149</v>
      </c>
      <c r="H632" s="192" t="s">
        <v>1570</v>
      </c>
      <c r="I632" s="173" t="s">
        <v>963</v>
      </c>
      <c r="J632" s="214" t="str">
        <f t="shared" si="22"/>
        <v>TungstenOOO “Technolom” 1</v>
      </c>
      <c r="K632" s="214" t="str">
        <f t="shared" si="23"/>
        <v>TungstenOOO “Technolom” 1</v>
      </c>
    </row>
    <row r="633" spans="1:11">
      <c r="A633" s="173" t="s">
        <v>139</v>
      </c>
      <c r="B633" s="173" t="s">
        <v>1571</v>
      </c>
      <c r="C633" s="173" t="s">
        <v>1571</v>
      </c>
      <c r="D633" s="173" t="s">
        <v>497</v>
      </c>
      <c r="E633" s="173" t="s">
        <v>1572</v>
      </c>
      <c r="F633" s="192" t="s">
        <v>149</v>
      </c>
      <c r="H633" s="192" t="s">
        <v>1570</v>
      </c>
      <c r="I633" s="173" t="s">
        <v>963</v>
      </c>
      <c r="J633" s="214" t="str">
        <f t="shared" si="22"/>
        <v>TungstenOOO “Technolom” 2</v>
      </c>
      <c r="K633" s="214" t="str">
        <f t="shared" si="23"/>
        <v>TungstenOOO “Technolom” 2</v>
      </c>
    </row>
    <row r="634" spans="1:11">
      <c r="A634" s="173" t="s">
        <v>139</v>
      </c>
      <c r="B634" s="173" t="s">
        <v>1573</v>
      </c>
      <c r="C634" s="173" t="s">
        <v>1573</v>
      </c>
      <c r="D634" s="173" t="s">
        <v>382</v>
      </c>
      <c r="E634" s="173" t="s">
        <v>1574</v>
      </c>
      <c r="F634" s="192" t="s">
        <v>149</v>
      </c>
      <c r="H634" s="192" t="s">
        <v>1575</v>
      </c>
      <c r="I634" s="173" t="s">
        <v>1576</v>
      </c>
      <c r="J634" s="214" t="str">
        <f t="shared" si="22"/>
        <v>TungstenPhilippine Bonway Manufacturing Industrial Corporation</v>
      </c>
      <c r="K634" s="214" t="str">
        <f t="shared" si="23"/>
        <v>TungstenPhilippine Bonway Manufacturing Industrial Corporation</v>
      </c>
    </row>
    <row r="635" spans="1:11">
      <c r="A635" s="173" t="s">
        <v>139</v>
      </c>
      <c r="B635" s="173" t="s">
        <v>1577</v>
      </c>
      <c r="C635" s="173" t="s">
        <v>1577</v>
      </c>
      <c r="D635" s="173" t="s">
        <v>382</v>
      </c>
      <c r="E635" s="173" t="s">
        <v>1578</v>
      </c>
      <c r="F635" s="192" t="s">
        <v>149</v>
      </c>
      <c r="H635" s="192" t="s">
        <v>1575</v>
      </c>
      <c r="I635" s="173" t="s">
        <v>1576</v>
      </c>
      <c r="J635" s="214" t="str">
        <f t="shared" si="22"/>
        <v>TungstenPhilippine Carreytech Metal Corp.</v>
      </c>
      <c r="K635" s="214" t="str">
        <f t="shared" si="23"/>
        <v>TungstenPhilippine Carreytech Metal Corp.</v>
      </c>
    </row>
    <row r="636" spans="1:11">
      <c r="A636" s="173" t="s">
        <v>139</v>
      </c>
      <c r="B636" s="173" t="s">
        <v>1579</v>
      </c>
      <c r="C636" s="173" t="s">
        <v>1579</v>
      </c>
      <c r="D636" s="173" t="s">
        <v>910</v>
      </c>
      <c r="E636" s="173" t="s">
        <v>1580</v>
      </c>
      <c r="F636" s="192" t="s">
        <v>149</v>
      </c>
      <c r="H636" s="192" t="s">
        <v>1581</v>
      </c>
      <c r="I636" s="173" t="s">
        <v>1582</v>
      </c>
      <c r="J636" s="214" t="str">
        <f t="shared" si="22"/>
        <v>TungstenS.P.T. spol.s r.o.</v>
      </c>
      <c r="K636" s="214" t="str">
        <f t="shared" si="23"/>
        <v>TungstenS.P.T. spol.s r.o.</v>
      </c>
    </row>
    <row r="637" spans="1:11">
      <c r="A637" s="173" t="s">
        <v>139</v>
      </c>
      <c r="B637" s="173" t="s">
        <v>1583</v>
      </c>
      <c r="C637" s="173" t="s">
        <v>1583</v>
      </c>
      <c r="D637" s="173" t="s">
        <v>147</v>
      </c>
      <c r="E637" s="173" t="s">
        <v>1584</v>
      </c>
      <c r="F637" s="192" t="s">
        <v>149</v>
      </c>
      <c r="H637" s="192" t="s">
        <v>546</v>
      </c>
      <c r="I637" s="173" t="s">
        <v>547</v>
      </c>
      <c r="J637" s="214" t="str">
        <f t="shared" si="22"/>
        <v>TungstenShinwon Tungsten (Fujian Shanghang) Co., Ltd.</v>
      </c>
      <c r="K637" s="214" t="str">
        <f t="shared" si="23"/>
        <v>TungstenShinwon Tungsten (Fujian Shanghang) Co., Ltd.</v>
      </c>
    </row>
    <row r="638" spans="1:11">
      <c r="A638" s="173" t="s">
        <v>139</v>
      </c>
      <c r="B638" s="173" t="s">
        <v>1112</v>
      </c>
      <c r="C638" s="173" t="s">
        <v>1112</v>
      </c>
      <c r="D638" s="173" t="s">
        <v>263</v>
      </c>
      <c r="E638" s="173" t="s">
        <v>1493</v>
      </c>
      <c r="F638" s="192" t="s">
        <v>149</v>
      </c>
      <c r="H638" s="192" t="s">
        <v>1114</v>
      </c>
      <c r="I638" s="173" t="s">
        <v>266</v>
      </c>
      <c r="J638" s="214" t="str">
        <f t="shared" si="22"/>
        <v>TungstenTANIOBIS Smelting GmbH &amp; Co. KG</v>
      </c>
      <c r="K638" s="214" t="str">
        <f t="shared" si="23"/>
        <v>TungstenTANIOBIS Smelting GmbH &amp; Co. KG</v>
      </c>
    </row>
    <row r="639" spans="1:11">
      <c r="A639" s="173" t="s">
        <v>139</v>
      </c>
      <c r="B639" s="173" t="s">
        <v>1585</v>
      </c>
      <c r="C639" s="173" t="s">
        <v>1585</v>
      </c>
      <c r="D639" s="173" t="s">
        <v>473</v>
      </c>
      <c r="E639" s="173" t="s">
        <v>1586</v>
      </c>
      <c r="F639" s="192" t="s">
        <v>149</v>
      </c>
      <c r="H639" s="192" t="s">
        <v>1587</v>
      </c>
      <c r="I639" s="173" t="s">
        <v>989</v>
      </c>
      <c r="J639" s="214" t="str">
        <f t="shared" si="22"/>
        <v>TungstenTungamoy Metals Inc.</v>
      </c>
      <c r="K639" s="214" t="str">
        <f t="shared" si="23"/>
        <v>TungstenTungamoy Metals Inc.</v>
      </c>
    </row>
    <row r="640" spans="1:11">
      <c r="A640" s="173" t="s">
        <v>139</v>
      </c>
      <c r="B640" s="173" t="s">
        <v>1588</v>
      </c>
      <c r="C640" s="173" t="s">
        <v>1588</v>
      </c>
      <c r="D640" s="173" t="s">
        <v>1212</v>
      </c>
      <c r="E640" s="173" t="s">
        <v>1589</v>
      </c>
      <c r="F640" s="192" t="s">
        <v>149</v>
      </c>
      <c r="H640" s="192" t="s">
        <v>1590</v>
      </c>
      <c r="I640" s="173" t="s">
        <v>1550</v>
      </c>
      <c r="J640" s="214" t="str">
        <f t="shared" si="22"/>
        <v>TungstenTungsten Vietnam Joint Stock Company</v>
      </c>
      <c r="K640" s="214" t="str">
        <f t="shared" si="23"/>
        <v>TungstenTungsten Vietnam Joint Stock Company</v>
      </c>
    </row>
    <row r="641" spans="1:11">
      <c r="A641" s="192" t="s">
        <v>139</v>
      </c>
      <c r="B641" s="192" t="s">
        <v>1591</v>
      </c>
      <c r="C641" s="173" t="s">
        <v>1591</v>
      </c>
      <c r="D641" s="173" t="s">
        <v>497</v>
      </c>
      <c r="E641" s="173" t="s">
        <v>1592</v>
      </c>
      <c r="F641" s="192" t="s">
        <v>149</v>
      </c>
      <c r="H641" s="192" t="s">
        <v>1593</v>
      </c>
      <c r="I641" s="173" t="s">
        <v>1594</v>
      </c>
      <c r="J641" s="214" t="str">
        <f t="shared" si="22"/>
        <v>TungstenUnecha Refractory metals plant</v>
      </c>
      <c r="K641" s="214" t="str">
        <f t="shared" si="23"/>
        <v>TungstenUnecha Refractory metals plant</v>
      </c>
    </row>
    <row r="642" spans="1:11">
      <c r="A642" s="173" t="s">
        <v>139</v>
      </c>
      <c r="B642" s="173" t="s">
        <v>1595</v>
      </c>
      <c r="C642" s="173" t="s">
        <v>1596</v>
      </c>
      <c r="D642" s="173" t="s">
        <v>302</v>
      </c>
      <c r="E642" s="173" t="s">
        <v>1597</v>
      </c>
      <c r="F642" s="192" t="s">
        <v>149</v>
      </c>
      <c r="H642" s="192" t="s">
        <v>1598</v>
      </c>
      <c r="I642" s="173" t="s">
        <v>1599</v>
      </c>
      <c r="J642" s="214" t="str">
        <f t="shared" si="22"/>
        <v>TungstenUzbek Refractory and Heat-Resistant Metals</v>
      </c>
      <c r="K642" s="214" t="str">
        <f t="shared" si="23"/>
        <v>TungstenUzbek Refractory and Heat-Resistant Metals</v>
      </c>
    </row>
    <row r="643" spans="1:11">
      <c r="A643" s="173" t="s">
        <v>139</v>
      </c>
      <c r="B643" s="173" t="s">
        <v>1596</v>
      </c>
      <c r="C643" s="173" t="s">
        <v>1596</v>
      </c>
      <c r="D643" s="173" t="s">
        <v>302</v>
      </c>
      <c r="E643" s="173" t="s">
        <v>1597</v>
      </c>
      <c r="F643" s="192" t="s">
        <v>149</v>
      </c>
      <c r="H643" s="173" t="s">
        <v>1598</v>
      </c>
      <c r="I643" s="173" t="s">
        <v>1599</v>
      </c>
      <c r="J643" s="214" t="str">
        <f t="shared" si="22"/>
        <v>TungstenUzbekistan Technological Metallurgical Complex JSC</v>
      </c>
      <c r="K643" s="214" t="str">
        <f t="shared" si="23"/>
        <v>TungstenUzbekistan Technological Metallurgical Complex JSC</v>
      </c>
    </row>
    <row r="644" spans="1:11">
      <c r="A644" s="173" t="s">
        <v>139</v>
      </c>
      <c r="B644" s="173" t="s">
        <v>1600</v>
      </c>
      <c r="C644" s="173" t="s">
        <v>1601</v>
      </c>
      <c r="D644" s="173" t="s">
        <v>838</v>
      </c>
      <c r="E644" s="173" t="s">
        <v>1602</v>
      </c>
      <c r="F644" s="192" t="s">
        <v>149</v>
      </c>
      <c r="H644" s="173" t="s">
        <v>1603</v>
      </c>
      <c r="I644" s="173" t="s">
        <v>1604</v>
      </c>
      <c r="J644" s="214" t="str">
        <f t="shared" ref="J644:J655" si="24">A644&amp;B644</f>
        <v>TungstenWBH</v>
      </c>
      <c r="K644" s="214" t="str">
        <f t="shared" ref="K644:K655" si="25">A644&amp;B644</f>
        <v>TungstenWBH</v>
      </c>
    </row>
    <row r="645" spans="1:11">
      <c r="A645" s="173" t="s">
        <v>139</v>
      </c>
      <c r="B645" s="173" t="s">
        <v>1605</v>
      </c>
      <c r="C645" s="173" t="s">
        <v>1601</v>
      </c>
      <c r="D645" s="173" t="s">
        <v>838</v>
      </c>
      <c r="E645" s="173" t="s">
        <v>1602</v>
      </c>
      <c r="F645" s="192" t="s">
        <v>149</v>
      </c>
      <c r="H645" s="173" t="s">
        <v>1603</v>
      </c>
      <c r="I645" s="173" t="s">
        <v>1604</v>
      </c>
      <c r="J645" s="214" t="str">
        <f t="shared" si="24"/>
        <v>TungstenWBH,Wolfram [Austria]</v>
      </c>
      <c r="K645" s="214" t="str">
        <f t="shared" si="25"/>
        <v>TungstenWBH,Wolfram [Austria]</v>
      </c>
    </row>
    <row r="646" spans="1:11">
      <c r="A646" s="173" t="s">
        <v>139</v>
      </c>
      <c r="B646" s="173" t="s">
        <v>1601</v>
      </c>
      <c r="C646" s="173" t="s">
        <v>1601</v>
      </c>
      <c r="D646" s="173" t="s">
        <v>838</v>
      </c>
      <c r="E646" s="173" t="s">
        <v>1602</v>
      </c>
      <c r="F646" s="192" t="s">
        <v>149</v>
      </c>
      <c r="H646" s="173" t="s">
        <v>1603</v>
      </c>
      <c r="I646" s="173" t="s">
        <v>1604</v>
      </c>
      <c r="J646" s="214" t="str">
        <f t="shared" si="24"/>
        <v>TungstenWolfram Bergbau und Hutten AG</v>
      </c>
      <c r="K646" s="214" t="str">
        <f t="shared" si="25"/>
        <v>TungstenWolfram Bergbau und Hutten AG</v>
      </c>
    </row>
    <row r="647" spans="1:11">
      <c r="A647" s="173" t="s">
        <v>139</v>
      </c>
      <c r="B647" s="173" t="s">
        <v>1606</v>
      </c>
      <c r="C647" s="173" t="s">
        <v>1601</v>
      </c>
      <c r="D647" s="173" t="s">
        <v>838</v>
      </c>
      <c r="E647" s="173" t="s">
        <v>1602</v>
      </c>
      <c r="F647" s="192" t="s">
        <v>149</v>
      </c>
      <c r="H647" s="173" t="s">
        <v>1603</v>
      </c>
      <c r="I647" s="173" t="s">
        <v>1604</v>
      </c>
      <c r="J647" s="214" t="str">
        <f t="shared" si="24"/>
        <v>TungstenWolfram Bergbau und Hütten AG</v>
      </c>
      <c r="K647" s="214" t="str">
        <f t="shared" si="25"/>
        <v>TungstenWolfram Bergbau und Hütten AG</v>
      </c>
    </row>
    <row r="648" spans="1:11">
      <c r="A648" s="173" t="s">
        <v>139</v>
      </c>
      <c r="B648" s="173" t="s">
        <v>1607</v>
      </c>
      <c r="C648" s="173" t="s">
        <v>1608</v>
      </c>
      <c r="D648" s="173" t="s">
        <v>147</v>
      </c>
      <c r="E648" s="173" t="s">
        <v>1609</v>
      </c>
      <c r="F648" s="192" t="s">
        <v>149</v>
      </c>
      <c r="H648" s="173" t="s">
        <v>1610</v>
      </c>
      <c r="I648" s="173" t="s">
        <v>547</v>
      </c>
      <c r="J648" s="214" t="str">
        <f t="shared" si="24"/>
        <v>TungstenXiamen H.C.</v>
      </c>
      <c r="K648" s="214" t="str">
        <f t="shared" si="25"/>
        <v>TungstenXiamen H.C.</v>
      </c>
    </row>
    <row r="649" spans="1:11">
      <c r="A649" s="173" t="s">
        <v>139</v>
      </c>
      <c r="B649" s="173" t="s">
        <v>1608</v>
      </c>
      <c r="C649" s="173" t="s">
        <v>1608</v>
      </c>
      <c r="D649" s="173" t="s">
        <v>147</v>
      </c>
      <c r="E649" s="173" t="s">
        <v>1609</v>
      </c>
      <c r="F649" s="192" t="s">
        <v>149</v>
      </c>
      <c r="H649" s="173" t="s">
        <v>1610</v>
      </c>
      <c r="I649" s="173" t="s">
        <v>547</v>
      </c>
      <c r="J649" s="214" t="str">
        <f t="shared" si="24"/>
        <v>TungstenXiamen Tungsten (H.C.) Co., Ltd.</v>
      </c>
      <c r="K649" s="214" t="str">
        <f t="shared" si="25"/>
        <v>TungstenXiamen Tungsten (H.C.) Co., Ltd.</v>
      </c>
    </row>
    <row r="650" spans="1:11">
      <c r="A650" s="173" t="s">
        <v>139</v>
      </c>
      <c r="B650" s="173" t="s">
        <v>1611</v>
      </c>
      <c r="C650" s="173" t="s">
        <v>1611</v>
      </c>
      <c r="D650" s="173" t="s">
        <v>147</v>
      </c>
      <c r="E650" s="173" t="s">
        <v>1612</v>
      </c>
      <c r="F650" s="192" t="s">
        <v>149</v>
      </c>
      <c r="H650" s="173" t="s">
        <v>1610</v>
      </c>
      <c r="I650" s="173" t="s">
        <v>547</v>
      </c>
      <c r="J650" s="214" t="str">
        <f t="shared" si="24"/>
        <v>TungstenXiamen Tungsten Co., Ltd.</v>
      </c>
      <c r="K650" s="214" t="str">
        <f t="shared" si="25"/>
        <v>TungstenXiamen Tungsten Co., Ltd.</v>
      </c>
    </row>
    <row r="651" spans="1:11">
      <c r="A651" s="173" t="s">
        <v>139</v>
      </c>
      <c r="B651" s="173" t="s">
        <v>1613</v>
      </c>
      <c r="C651" s="173" t="s">
        <v>1613</v>
      </c>
      <c r="D651" s="173" t="s">
        <v>147</v>
      </c>
      <c r="E651" s="173" t="s">
        <v>1614</v>
      </c>
      <c r="F651" s="192" t="s">
        <v>149</v>
      </c>
      <c r="H651" s="173" t="s">
        <v>1325</v>
      </c>
      <c r="I651" s="173" t="s">
        <v>649</v>
      </c>
      <c r="J651" s="214" t="str">
        <f t="shared" si="24"/>
        <v>TungstenYUDU ANSHENG TUNGSTEN CO., LTD.</v>
      </c>
      <c r="K651" s="214" t="str">
        <f t="shared" si="25"/>
        <v>TungstenYUDU ANSHENG TUNGSTEN CO., LTD.</v>
      </c>
    </row>
    <row r="652" spans="1:11">
      <c r="A652" s="173" t="s">
        <v>139</v>
      </c>
      <c r="B652" s="173" t="s">
        <v>1615</v>
      </c>
      <c r="C652" s="173" t="s">
        <v>1470</v>
      </c>
      <c r="D652" s="173" t="s">
        <v>147</v>
      </c>
      <c r="E652" s="173" t="s">
        <v>1471</v>
      </c>
      <c r="F652" s="192" t="s">
        <v>149</v>
      </c>
      <c r="H652" s="173" t="s">
        <v>1317</v>
      </c>
      <c r="I652" s="173" t="s">
        <v>649</v>
      </c>
      <c r="J652" s="214" t="str">
        <f t="shared" si="24"/>
        <v>TungstenZhangyuan Tungsten Co Ltd</v>
      </c>
      <c r="K652" s="214" t="str">
        <f t="shared" si="25"/>
        <v>TungstenZhangyuan Tungsten Co Ltd</v>
      </c>
    </row>
    <row r="653" spans="1:11">
      <c r="A653" s="173" t="s">
        <v>139</v>
      </c>
      <c r="B653" s="173" t="s">
        <v>1616</v>
      </c>
      <c r="C653" s="173" t="s">
        <v>1467</v>
      </c>
      <c r="D653" s="173" t="s">
        <v>147</v>
      </c>
      <c r="E653" s="173" t="s">
        <v>1468</v>
      </c>
      <c r="F653" s="192" t="s">
        <v>149</v>
      </c>
      <c r="H653" s="173" t="s">
        <v>726</v>
      </c>
      <c r="I653" s="173" t="s">
        <v>447</v>
      </c>
      <c r="J653" s="214" t="str">
        <f t="shared" si="24"/>
        <v>Tungsten洛阳栾川钼业集团钨业有限公司</v>
      </c>
      <c r="K653" s="214" t="str">
        <f t="shared" si="25"/>
        <v>Tungsten洛阳栾川钼业集团钨业有限公司</v>
      </c>
    </row>
    <row r="654" spans="1:11">
      <c r="A654" s="173" t="s">
        <v>139</v>
      </c>
      <c r="B654" s="192" t="s">
        <v>1067</v>
      </c>
      <c r="C654" s="192"/>
      <c r="D654" s="192"/>
      <c r="J654" s="214" t="str">
        <f t="shared" si="24"/>
        <v>TungstenSmelter not listed</v>
      </c>
      <c r="K654" s="214" t="str">
        <f t="shared" si="25"/>
        <v>TungstenSmelter not listed</v>
      </c>
    </row>
    <row r="655" spans="1:11">
      <c r="A655" s="173" t="s">
        <v>139</v>
      </c>
      <c r="B655" s="192" t="s">
        <v>144</v>
      </c>
      <c r="C655" s="192" t="s">
        <v>125</v>
      </c>
      <c r="D655" s="192" t="s">
        <v>125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1617</v>
      </c>
      <c r="C1" s="148" t="s">
        <v>1618</v>
      </c>
      <c r="D1" s="148" t="s">
        <v>118</v>
      </c>
      <c r="E1" s="196" t="s">
        <v>1619</v>
      </c>
      <c r="F1" s="148" t="s">
        <v>1620</v>
      </c>
      <c r="G1" s="148" t="s">
        <v>1621</v>
      </c>
      <c r="H1" s="148" t="s">
        <v>1622</v>
      </c>
      <c r="I1" s="148" t="s">
        <v>1623</v>
      </c>
      <c r="J1" s="148" t="s">
        <v>1624</v>
      </c>
      <c r="K1" s="148" t="s">
        <v>1625</v>
      </c>
      <c r="L1" s="221" t="s">
        <v>1626</v>
      </c>
      <c r="M1" s="106" t="s">
        <v>1627</v>
      </c>
    </row>
    <row r="2" spans="1:13" ht="85.5">
      <c r="A2" s="148" t="str">
        <f>B2&amp;C2</f>
        <v>InstructionsA1</v>
      </c>
      <c r="B2" s="148" t="s">
        <v>1628</v>
      </c>
      <c r="C2" s="148" t="s">
        <v>1629</v>
      </c>
      <c r="D2" s="148" t="s">
        <v>1630</v>
      </c>
      <c r="E2" s="148" t="s">
        <v>1631</v>
      </c>
      <c r="F2" s="148" t="s">
        <v>1632</v>
      </c>
      <c r="G2" s="148" t="s">
        <v>1633</v>
      </c>
      <c r="H2" s="148" t="s">
        <v>1634</v>
      </c>
      <c r="I2" s="148" t="s">
        <v>1635</v>
      </c>
      <c r="J2" s="148" t="s">
        <v>1636</v>
      </c>
      <c r="K2" s="215" t="s">
        <v>1637</v>
      </c>
      <c r="L2" s="221" t="s">
        <v>1638</v>
      </c>
      <c r="M2" s="148" t="s">
        <v>1639</v>
      </c>
    </row>
    <row r="3" spans="1:13" ht="28.5">
      <c r="A3" s="148" t="str">
        <f t="shared" ref="A3" si="0">B3&amp;C3</f>
        <v>InstructionsA2</v>
      </c>
      <c r="B3" s="148" t="s">
        <v>1628</v>
      </c>
      <c r="C3" s="148" t="s">
        <v>1640</v>
      </c>
      <c r="D3" s="148" t="s">
        <v>1641</v>
      </c>
      <c r="E3" s="196" t="s">
        <v>1642</v>
      </c>
      <c r="F3" s="148" t="s">
        <v>1643</v>
      </c>
      <c r="G3" s="148" t="s">
        <v>1644</v>
      </c>
      <c r="H3" s="148" t="s">
        <v>1641</v>
      </c>
      <c r="I3" s="148" t="s">
        <v>1645</v>
      </c>
      <c r="J3" s="148" t="s">
        <v>1646</v>
      </c>
      <c r="K3" s="215" t="s">
        <v>1647</v>
      </c>
      <c r="L3" s="221" t="s">
        <v>1648</v>
      </c>
      <c r="M3" s="148" t="s">
        <v>1649</v>
      </c>
    </row>
    <row r="4" spans="1:13" ht="399">
      <c r="A4" s="148" t="str">
        <f t="shared" ref="A4:A27" si="1">B4&amp;C4</f>
        <v>InstructionsA3</v>
      </c>
      <c r="B4" s="148" t="s">
        <v>1628</v>
      </c>
      <c r="C4" s="148" t="s">
        <v>1650</v>
      </c>
      <c r="D4" s="148" t="s">
        <v>1651</v>
      </c>
      <c r="E4" s="241" t="s">
        <v>1652</v>
      </c>
      <c r="F4" s="148" t="s">
        <v>1653</v>
      </c>
      <c r="G4" s="148" t="s">
        <v>1654</v>
      </c>
      <c r="H4" s="148" t="s">
        <v>1655</v>
      </c>
      <c r="I4" s="148" t="s">
        <v>1656</v>
      </c>
      <c r="J4" s="148" t="s">
        <v>1657</v>
      </c>
      <c r="K4" s="215" t="s">
        <v>1658</v>
      </c>
      <c r="L4" s="221" t="s">
        <v>1659</v>
      </c>
      <c r="M4" s="148" t="s">
        <v>1660</v>
      </c>
    </row>
    <row r="5" spans="1:13" ht="365.25" customHeight="1">
      <c r="A5" s="148" t="str">
        <f t="shared" si="1"/>
        <v>InstructionsA4</v>
      </c>
      <c r="B5" s="148" t="s">
        <v>1628</v>
      </c>
      <c r="C5" s="148" t="s">
        <v>1661</v>
      </c>
      <c r="D5" s="148" t="s">
        <v>1662</v>
      </c>
      <c r="E5" s="148" t="s">
        <v>1663</v>
      </c>
      <c r="F5" s="148" t="s">
        <v>1664</v>
      </c>
      <c r="G5" s="148" t="s">
        <v>1665</v>
      </c>
      <c r="H5" s="148" t="s">
        <v>1666</v>
      </c>
      <c r="I5" s="148" t="s">
        <v>1667</v>
      </c>
      <c r="J5" s="148" t="s">
        <v>1668</v>
      </c>
      <c r="K5" s="148" t="s">
        <v>1669</v>
      </c>
      <c r="L5" s="148" t="s">
        <v>1670</v>
      </c>
      <c r="M5" s="148" t="s">
        <v>1671</v>
      </c>
    </row>
    <row r="6" spans="1:13" ht="42.75">
      <c r="A6" s="148" t="str">
        <f t="shared" si="1"/>
        <v>InstructionsA6</v>
      </c>
      <c r="B6" s="148" t="s">
        <v>1628</v>
      </c>
      <c r="C6" s="148" t="s">
        <v>1672</v>
      </c>
      <c r="D6" s="148" t="s">
        <v>1673</v>
      </c>
      <c r="E6" s="196" t="s">
        <v>1674</v>
      </c>
      <c r="F6" s="148" t="s">
        <v>1675</v>
      </c>
      <c r="G6" s="148" t="s">
        <v>1676</v>
      </c>
      <c r="H6" s="148" t="s">
        <v>1677</v>
      </c>
      <c r="I6" s="148" t="s">
        <v>1678</v>
      </c>
      <c r="J6" s="148" t="s">
        <v>1679</v>
      </c>
      <c r="K6" s="215" t="s">
        <v>1680</v>
      </c>
      <c r="L6" s="221" t="s">
        <v>1681</v>
      </c>
      <c r="M6" s="148" t="s">
        <v>1682</v>
      </c>
    </row>
    <row r="7" spans="1:13" ht="28.5">
      <c r="A7" s="148" t="str">
        <f t="shared" si="1"/>
        <v>InstructionsA7</v>
      </c>
      <c r="B7" s="148" t="s">
        <v>1628</v>
      </c>
      <c r="C7" s="148" t="s">
        <v>1683</v>
      </c>
      <c r="D7" s="148" t="s">
        <v>1684</v>
      </c>
      <c r="E7" s="196" t="s">
        <v>1685</v>
      </c>
      <c r="F7" s="148" t="s">
        <v>1686</v>
      </c>
      <c r="G7" s="148" t="s">
        <v>1687</v>
      </c>
      <c r="H7" s="148" t="s">
        <v>1688</v>
      </c>
      <c r="I7" s="148" t="s">
        <v>1689</v>
      </c>
      <c r="J7" s="148" t="s">
        <v>1690</v>
      </c>
      <c r="K7" s="215" t="s">
        <v>1691</v>
      </c>
      <c r="L7" s="221" t="s">
        <v>1692</v>
      </c>
      <c r="M7" s="148" t="s">
        <v>1693</v>
      </c>
    </row>
    <row r="8" spans="1:13" ht="86.25" customHeight="1">
      <c r="A8" s="148" t="str">
        <f t="shared" si="1"/>
        <v>InstructionsA8</v>
      </c>
      <c r="B8" s="148" t="s">
        <v>1628</v>
      </c>
      <c r="C8" s="148" t="s">
        <v>1694</v>
      </c>
      <c r="D8" s="148" t="s">
        <v>1695</v>
      </c>
      <c r="E8" s="241" t="s">
        <v>1696</v>
      </c>
      <c r="F8" s="148" t="s">
        <v>1697</v>
      </c>
      <c r="G8" s="148" t="s">
        <v>1698</v>
      </c>
      <c r="H8" s="148" t="s">
        <v>1699</v>
      </c>
      <c r="I8" s="148" t="s">
        <v>1700</v>
      </c>
      <c r="J8" s="148" t="s">
        <v>1701</v>
      </c>
      <c r="K8" s="215" t="s">
        <v>1702</v>
      </c>
      <c r="L8" s="221" t="s">
        <v>1703</v>
      </c>
      <c r="M8" s="148" t="s">
        <v>1704</v>
      </c>
    </row>
    <row r="9" spans="1:13" ht="409.5">
      <c r="A9" s="148" t="str">
        <f t="shared" si="1"/>
        <v>InstructionsA9</v>
      </c>
      <c r="B9" s="148" t="s">
        <v>1628</v>
      </c>
      <c r="C9" s="148" t="s">
        <v>1705</v>
      </c>
      <c r="D9" s="148" t="s">
        <v>1706</v>
      </c>
      <c r="E9" s="240" t="s">
        <v>1707</v>
      </c>
      <c r="F9" s="109" t="s">
        <v>1708</v>
      </c>
      <c r="G9" s="109" t="s">
        <v>1709</v>
      </c>
      <c r="H9" s="109" t="s">
        <v>1710</v>
      </c>
      <c r="I9" s="109" t="s">
        <v>1711</v>
      </c>
      <c r="J9" s="109" t="s">
        <v>1712</v>
      </c>
      <c r="K9" s="109" t="s">
        <v>1713</v>
      </c>
      <c r="L9" s="222" t="s">
        <v>1714</v>
      </c>
      <c r="M9" s="148" t="s">
        <v>1715</v>
      </c>
    </row>
    <row r="10" spans="1:13" ht="57">
      <c r="A10" s="148" t="str">
        <f t="shared" si="1"/>
        <v>InstructionsA10</v>
      </c>
      <c r="B10" s="148" t="s">
        <v>1628</v>
      </c>
      <c r="C10" s="148" t="s">
        <v>1716</v>
      </c>
      <c r="D10" s="148" t="s">
        <v>1717</v>
      </c>
      <c r="E10" s="196" t="s">
        <v>1718</v>
      </c>
      <c r="F10" s="148" t="s">
        <v>1719</v>
      </c>
      <c r="G10" s="148" t="s">
        <v>1720</v>
      </c>
      <c r="H10" s="148" t="s">
        <v>1721</v>
      </c>
      <c r="I10" s="148" t="s">
        <v>1722</v>
      </c>
      <c r="J10" s="148" t="s">
        <v>1723</v>
      </c>
      <c r="K10" s="193" t="s">
        <v>1724</v>
      </c>
      <c r="L10" s="221" t="s">
        <v>1725</v>
      </c>
      <c r="M10" s="148" t="s">
        <v>1726</v>
      </c>
    </row>
    <row r="11" spans="1:13" ht="42.75">
      <c r="A11" s="148" t="str">
        <f t="shared" si="1"/>
        <v>InstructionsA11</v>
      </c>
      <c r="B11" s="148" t="s">
        <v>1628</v>
      </c>
      <c r="C11" s="148" t="s">
        <v>1727</v>
      </c>
      <c r="D11" s="148" t="s">
        <v>1728</v>
      </c>
      <c r="E11" s="196" t="s">
        <v>1729</v>
      </c>
      <c r="F11" s="148" t="s">
        <v>1730</v>
      </c>
      <c r="G11" s="148" t="s">
        <v>1731</v>
      </c>
      <c r="H11" s="148" t="s">
        <v>1732</v>
      </c>
      <c r="I11" s="148" t="s">
        <v>1733</v>
      </c>
      <c r="J11" s="148" t="s">
        <v>1734</v>
      </c>
      <c r="K11" s="193" t="s">
        <v>1735</v>
      </c>
      <c r="L11" s="221" t="s">
        <v>1736</v>
      </c>
      <c r="M11" s="148" t="s">
        <v>1737</v>
      </c>
    </row>
    <row r="12" spans="1:13" ht="42.75">
      <c r="A12" s="148" t="str">
        <f t="shared" si="1"/>
        <v>InstructionsA12</v>
      </c>
      <c r="B12" s="148" t="s">
        <v>1628</v>
      </c>
      <c r="C12" s="148" t="s">
        <v>1738</v>
      </c>
      <c r="D12" s="148" t="s">
        <v>1739</v>
      </c>
      <c r="E12" s="196" t="s">
        <v>1740</v>
      </c>
      <c r="F12" s="148" t="s">
        <v>1741</v>
      </c>
      <c r="G12" s="148" t="s">
        <v>1742</v>
      </c>
      <c r="H12" s="148" t="s">
        <v>1743</v>
      </c>
      <c r="I12" s="148" t="s">
        <v>1744</v>
      </c>
      <c r="J12" s="148" t="s">
        <v>1745</v>
      </c>
      <c r="K12" s="193" t="s">
        <v>1746</v>
      </c>
      <c r="L12" s="221" t="s">
        <v>1747</v>
      </c>
      <c r="M12" s="148" t="s">
        <v>1748</v>
      </c>
    </row>
    <row r="13" spans="1:13" ht="45">
      <c r="A13" s="148" t="str">
        <f t="shared" si="1"/>
        <v>InstructionsA13</v>
      </c>
      <c r="B13" s="148" t="s">
        <v>1628</v>
      </c>
      <c r="C13" s="148" t="s">
        <v>1749</v>
      </c>
      <c r="D13" s="148" t="s">
        <v>1750</v>
      </c>
      <c r="E13" s="196" t="s">
        <v>1751</v>
      </c>
      <c r="F13" s="148" t="s">
        <v>1752</v>
      </c>
      <c r="G13" s="148" t="s">
        <v>1753</v>
      </c>
      <c r="H13" s="148" t="s">
        <v>1754</v>
      </c>
      <c r="I13" s="148" t="s">
        <v>1755</v>
      </c>
      <c r="J13" s="148" t="s">
        <v>1756</v>
      </c>
      <c r="K13" s="193" t="s">
        <v>1757</v>
      </c>
      <c r="L13" s="221" t="s">
        <v>1758</v>
      </c>
      <c r="M13" s="148" t="s">
        <v>1759</v>
      </c>
    </row>
    <row r="14" spans="1:13" ht="85.5">
      <c r="A14" s="148" t="str">
        <f t="shared" si="1"/>
        <v>InstructionsA14</v>
      </c>
      <c r="B14" s="148" t="s">
        <v>1628</v>
      </c>
      <c r="C14" s="148" t="s">
        <v>1760</v>
      </c>
      <c r="D14" s="148" t="s">
        <v>1761</v>
      </c>
      <c r="E14" s="196" t="s">
        <v>1762</v>
      </c>
      <c r="F14" s="148" t="s">
        <v>1763</v>
      </c>
      <c r="G14" s="148" t="s">
        <v>1764</v>
      </c>
      <c r="H14" s="148" t="s">
        <v>1765</v>
      </c>
      <c r="I14" s="148" t="s">
        <v>1766</v>
      </c>
      <c r="J14" s="148" t="s">
        <v>1767</v>
      </c>
      <c r="K14" s="193" t="s">
        <v>1768</v>
      </c>
      <c r="L14" s="221" t="s">
        <v>1769</v>
      </c>
      <c r="M14" s="148" t="s">
        <v>1770</v>
      </c>
    </row>
    <row r="15" spans="1:13" ht="30">
      <c r="A15" s="148" t="str">
        <f t="shared" si="1"/>
        <v>InstructionsA15</v>
      </c>
      <c r="B15" s="148" t="s">
        <v>1628</v>
      </c>
      <c r="C15" s="148" t="s">
        <v>1771</v>
      </c>
      <c r="D15" s="148" t="s">
        <v>1772</v>
      </c>
      <c r="E15" s="196" t="s">
        <v>1773</v>
      </c>
      <c r="F15" s="148" t="s">
        <v>1774</v>
      </c>
      <c r="G15" s="148" t="s">
        <v>1775</v>
      </c>
      <c r="H15" s="148" t="s">
        <v>1776</v>
      </c>
      <c r="I15" s="148" t="s">
        <v>1777</v>
      </c>
      <c r="J15" s="148" t="s">
        <v>1778</v>
      </c>
      <c r="K15" s="193" t="s">
        <v>1779</v>
      </c>
      <c r="L15" s="221" t="s">
        <v>1780</v>
      </c>
      <c r="M15" s="148" t="s">
        <v>1781</v>
      </c>
    </row>
    <row r="16" spans="1:13" ht="99.75">
      <c r="A16" s="148" t="str">
        <f t="shared" si="1"/>
        <v>InstructionsA16</v>
      </c>
      <c r="B16" s="148" t="s">
        <v>1628</v>
      </c>
      <c r="C16" s="148" t="s">
        <v>1782</v>
      </c>
      <c r="D16" s="148" t="s">
        <v>1783</v>
      </c>
      <c r="E16" s="196" t="s">
        <v>1784</v>
      </c>
      <c r="F16" s="148" t="s">
        <v>1785</v>
      </c>
      <c r="G16" s="148" t="s">
        <v>1786</v>
      </c>
      <c r="H16" s="148" t="s">
        <v>1787</v>
      </c>
      <c r="I16" s="148" t="s">
        <v>1788</v>
      </c>
      <c r="J16" s="148" t="s">
        <v>1789</v>
      </c>
      <c r="K16" s="215" t="s">
        <v>1790</v>
      </c>
      <c r="L16" s="221" t="s">
        <v>1791</v>
      </c>
      <c r="M16" s="148" t="s">
        <v>1792</v>
      </c>
    </row>
    <row r="17" spans="1:13" ht="42.75">
      <c r="A17" s="148" t="str">
        <f t="shared" si="1"/>
        <v>InstructionsA17</v>
      </c>
      <c r="B17" s="148" t="s">
        <v>1628</v>
      </c>
      <c r="C17" s="148" t="s">
        <v>1793</v>
      </c>
      <c r="D17" s="148" t="s">
        <v>1794</v>
      </c>
      <c r="E17" s="196" t="s">
        <v>1795</v>
      </c>
      <c r="F17" s="148" t="s">
        <v>1796</v>
      </c>
      <c r="G17" s="148" t="s">
        <v>1797</v>
      </c>
      <c r="H17" s="148" t="s">
        <v>1798</v>
      </c>
      <c r="I17" s="148" t="s">
        <v>1799</v>
      </c>
      <c r="J17" s="148" t="s">
        <v>1800</v>
      </c>
      <c r="K17" s="215" t="s">
        <v>1801</v>
      </c>
      <c r="L17" s="221" t="s">
        <v>1802</v>
      </c>
      <c r="M17" s="148" t="s">
        <v>1803</v>
      </c>
    </row>
    <row r="18" spans="1:13" ht="85.5">
      <c r="A18" s="148" t="str">
        <f t="shared" si="1"/>
        <v>InstructionsA18</v>
      </c>
      <c r="B18" s="148" t="s">
        <v>1628</v>
      </c>
      <c r="C18" s="148" t="s">
        <v>1804</v>
      </c>
      <c r="D18" s="148" t="s">
        <v>1805</v>
      </c>
      <c r="E18" s="196" t="s">
        <v>1806</v>
      </c>
      <c r="F18" s="148" t="s">
        <v>1807</v>
      </c>
      <c r="G18" s="148" t="s">
        <v>1808</v>
      </c>
      <c r="H18" s="148" t="s">
        <v>1809</v>
      </c>
      <c r="I18" s="148" t="s">
        <v>1810</v>
      </c>
      <c r="J18" s="148" t="s">
        <v>1811</v>
      </c>
      <c r="K18" s="215" t="s">
        <v>1812</v>
      </c>
      <c r="L18" s="221" t="s">
        <v>1813</v>
      </c>
      <c r="M18" s="148" t="s">
        <v>1814</v>
      </c>
    </row>
    <row r="19" spans="1:13" ht="75.75" customHeight="1">
      <c r="A19" s="148" t="str">
        <f t="shared" si="1"/>
        <v>InstructionsA19</v>
      </c>
      <c r="B19" s="148" t="s">
        <v>1628</v>
      </c>
      <c r="C19" s="148" t="s">
        <v>1815</v>
      </c>
      <c r="D19" s="148" t="s">
        <v>1816</v>
      </c>
      <c r="E19" s="148" t="s">
        <v>1817</v>
      </c>
      <c r="F19" s="148" t="s">
        <v>1818</v>
      </c>
      <c r="G19" s="148" t="s">
        <v>1665</v>
      </c>
      <c r="H19" s="148" t="s">
        <v>1819</v>
      </c>
      <c r="I19" s="148" t="s">
        <v>1667</v>
      </c>
      <c r="J19" s="148" t="s">
        <v>1820</v>
      </c>
      <c r="K19" s="148" t="s">
        <v>1821</v>
      </c>
      <c r="L19" s="148" t="s">
        <v>1822</v>
      </c>
      <c r="M19" s="148" t="s">
        <v>1823</v>
      </c>
    </row>
    <row r="20" spans="1:13" ht="42.75">
      <c r="A20" s="148" t="str">
        <f t="shared" si="1"/>
        <v>InstructionsA20</v>
      </c>
      <c r="B20" s="148" t="s">
        <v>1628</v>
      </c>
      <c r="C20" s="148" t="s">
        <v>1824</v>
      </c>
      <c r="D20" s="148" t="s">
        <v>1825</v>
      </c>
      <c r="E20" s="196" t="s">
        <v>1826</v>
      </c>
      <c r="F20" s="148" t="s">
        <v>1827</v>
      </c>
      <c r="G20" s="148" t="s">
        <v>1828</v>
      </c>
      <c r="H20" s="148" t="s">
        <v>1829</v>
      </c>
      <c r="I20" s="148" t="s">
        <v>1830</v>
      </c>
      <c r="J20" s="148" t="s">
        <v>1831</v>
      </c>
      <c r="K20" s="215" t="s">
        <v>1832</v>
      </c>
      <c r="L20" s="221" t="s">
        <v>1833</v>
      </c>
      <c r="M20" s="148" t="s">
        <v>1834</v>
      </c>
    </row>
    <row r="21" spans="1:13" ht="42.75">
      <c r="A21" s="148" t="str">
        <f t="shared" si="1"/>
        <v>InstructionsA21</v>
      </c>
      <c r="B21" s="148" t="s">
        <v>1628</v>
      </c>
      <c r="C21" s="148" t="s">
        <v>1835</v>
      </c>
      <c r="D21" s="148" t="s">
        <v>1836</v>
      </c>
      <c r="E21" s="196" t="s">
        <v>1837</v>
      </c>
      <c r="F21" s="148" t="s">
        <v>1838</v>
      </c>
      <c r="G21" s="148" t="s">
        <v>1839</v>
      </c>
      <c r="H21" s="148" t="s">
        <v>1840</v>
      </c>
      <c r="I21" s="148" t="s">
        <v>1841</v>
      </c>
      <c r="J21" s="148" t="s">
        <v>1842</v>
      </c>
      <c r="K21" s="215" t="s">
        <v>1843</v>
      </c>
      <c r="L21" s="221" t="s">
        <v>1844</v>
      </c>
      <c r="M21" s="148" t="s">
        <v>1845</v>
      </c>
    </row>
    <row r="22" spans="1:13" ht="54.75" customHeight="1">
      <c r="A22" s="148" t="str">
        <f t="shared" si="1"/>
        <v>InstructionsA23</v>
      </c>
      <c r="B22" s="148" t="s">
        <v>1628</v>
      </c>
      <c r="C22" s="148" t="s">
        <v>1846</v>
      </c>
      <c r="D22" s="148" t="s">
        <v>1847</v>
      </c>
      <c r="E22" s="148" t="s">
        <v>1848</v>
      </c>
      <c r="F22" s="148" t="s">
        <v>1849</v>
      </c>
      <c r="G22" s="148" t="s">
        <v>1850</v>
      </c>
      <c r="H22" s="148" t="s">
        <v>1819</v>
      </c>
      <c r="I22" s="148" t="s">
        <v>1851</v>
      </c>
      <c r="J22" s="148" t="s">
        <v>1852</v>
      </c>
      <c r="K22" s="148" t="s">
        <v>1853</v>
      </c>
      <c r="L22" s="148" t="s">
        <v>1854</v>
      </c>
      <c r="M22" s="148" t="s">
        <v>1855</v>
      </c>
    </row>
    <row r="23" spans="1:13" ht="153">
      <c r="A23" s="148" t="str">
        <f t="shared" si="1"/>
        <v>InstructionsA24</v>
      </c>
      <c r="B23" s="148" t="s">
        <v>1628</v>
      </c>
      <c r="C23" s="148" t="s">
        <v>1856</v>
      </c>
      <c r="D23" s="109" t="s">
        <v>1857</v>
      </c>
      <c r="E23" s="109" t="s">
        <v>1858</v>
      </c>
      <c r="F23" s="109" t="s">
        <v>1859</v>
      </c>
      <c r="G23" s="109" t="s">
        <v>1860</v>
      </c>
      <c r="H23" s="109" t="s">
        <v>1861</v>
      </c>
      <c r="I23" s="109" t="s">
        <v>1862</v>
      </c>
      <c r="J23" s="109" t="s">
        <v>1863</v>
      </c>
      <c r="K23" s="109" t="s">
        <v>1864</v>
      </c>
      <c r="L23" s="109" t="s">
        <v>1865</v>
      </c>
      <c r="M23" s="109" t="s">
        <v>1866</v>
      </c>
    </row>
    <row r="24" spans="1:13" ht="127.5">
      <c r="A24" s="148" t="str">
        <f t="shared" si="1"/>
        <v>InstructionsA25</v>
      </c>
      <c r="B24" s="148" t="s">
        <v>1628</v>
      </c>
      <c r="C24" s="148" t="s">
        <v>1867</v>
      </c>
      <c r="D24" s="109" t="s">
        <v>1868</v>
      </c>
      <c r="E24" s="109" t="s">
        <v>1869</v>
      </c>
      <c r="F24" s="109" t="s">
        <v>1870</v>
      </c>
      <c r="G24" s="109" t="s">
        <v>1871</v>
      </c>
      <c r="H24" s="109" t="s">
        <v>1872</v>
      </c>
      <c r="I24" s="109" t="s">
        <v>1873</v>
      </c>
      <c r="J24" s="109" t="s">
        <v>1874</v>
      </c>
      <c r="K24" s="109" t="s">
        <v>1875</v>
      </c>
      <c r="L24" s="109" t="s">
        <v>1876</v>
      </c>
      <c r="M24" s="109" t="s">
        <v>1877</v>
      </c>
    </row>
    <row r="25" spans="1:13" ht="409.5">
      <c r="A25" s="148" t="str">
        <f t="shared" si="1"/>
        <v>InstructionsA26</v>
      </c>
      <c r="B25" s="148" t="s">
        <v>1628</v>
      </c>
      <c r="C25" s="148" t="s">
        <v>1878</v>
      </c>
      <c r="D25" s="109" t="s">
        <v>1879</v>
      </c>
      <c r="E25" s="242" t="s">
        <v>1880</v>
      </c>
      <c r="F25" s="109" t="s">
        <v>1881</v>
      </c>
      <c r="G25" s="217" t="s">
        <v>1882</v>
      </c>
      <c r="H25" s="223" t="s">
        <v>1883</v>
      </c>
      <c r="I25" s="223" t="s">
        <v>1884</v>
      </c>
      <c r="J25" s="217" t="s">
        <v>1885</v>
      </c>
      <c r="K25" s="224" t="s">
        <v>1886</v>
      </c>
      <c r="L25" s="217" t="s">
        <v>1887</v>
      </c>
      <c r="M25" s="217" t="s">
        <v>1888</v>
      </c>
    </row>
    <row r="26" spans="1:13" ht="57">
      <c r="A26" s="148" t="str">
        <f t="shared" si="1"/>
        <v>InstructionsA27</v>
      </c>
      <c r="B26" s="148" t="s">
        <v>1628</v>
      </c>
      <c r="C26" s="148" t="s">
        <v>1889</v>
      </c>
      <c r="D26" s="148" t="s">
        <v>1890</v>
      </c>
      <c r="E26" s="241" t="s">
        <v>1891</v>
      </c>
      <c r="F26" s="148" t="s">
        <v>1892</v>
      </c>
      <c r="G26" s="148" t="s">
        <v>1893</v>
      </c>
      <c r="H26" s="148" t="s">
        <v>1894</v>
      </c>
      <c r="I26" s="148" t="s">
        <v>1895</v>
      </c>
      <c r="J26" s="148" t="s">
        <v>1896</v>
      </c>
      <c r="K26" s="215" t="s">
        <v>1897</v>
      </c>
      <c r="L26" s="221" t="s">
        <v>1898</v>
      </c>
      <c r="M26" s="148" t="s">
        <v>1899</v>
      </c>
    </row>
    <row r="27" spans="1:13" ht="409.5">
      <c r="A27" s="148" t="str">
        <f t="shared" si="1"/>
        <v>InstructionsA28</v>
      </c>
      <c r="B27" s="148" t="s">
        <v>1628</v>
      </c>
      <c r="C27" s="148" t="s">
        <v>1900</v>
      </c>
      <c r="D27" s="109" t="s">
        <v>1901</v>
      </c>
      <c r="E27" s="242" t="s">
        <v>1902</v>
      </c>
      <c r="F27" s="247" t="s">
        <v>1903</v>
      </c>
      <c r="G27" s="223" t="s">
        <v>1904</v>
      </c>
      <c r="H27" s="223" t="s">
        <v>1905</v>
      </c>
      <c r="I27" s="223" t="s">
        <v>1906</v>
      </c>
      <c r="J27" s="223" t="s">
        <v>1907</v>
      </c>
      <c r="K27" s="224" t="s">
        <v>1908</v>
      </c>
      <c r="L27" s="217" t="s">
        <v>1909</v>
      </c>
      <c r="M27" s="217" t="s">
        <v>1910</v>
      </c>
    </row>
    <row r="28" spans="1:13" ht="348" customHeight="1">
      <c r="A28" s="148" t="str">
        <f t="shared" ref="A28" si="2">B28&amp;C28</f>
        <v>InstructionsA29</v>
      </c>
      <c r="B28" s="148" t="s">
        <v>1628</v>
      </c>
      <c r="C28" s="148" t="s">
        <v>1911</v>
      </c>
      <c r="D28" s="109" t="s">
        <v>1912</v>
      </c>
      <c r="E28" s="109" t="s">
        <v>1913</v>
      </c>
      <c r="F28" s="109" t="s">
        <v>1914</v>
      </c>
      <c r="G28" s="109" t="s">
        <v>1915</v>
      </c>
      <c r="H28" s="109" t="s">
        <v>1916</v>
      </c>
      <c r="I28" s="109" t="s">
        <v>1917</v>
      </c>
      <c r="J28" s="109" t="s">
        <v>1918</v>
      </c>
      <c r="K28" s="109" t="s">
        <v>1919</v>
      </c>
      <c r="L28" s="109" t="s">
        <v>1920</v>
      </c>
      <c r="M28" s="109" t="s">
        <v>1921</v>
      </c>
    </row>
    <row r="29" spans="1:13" ht="234" customHeight="1">
      <c r="A29" s="148" t="str">
        <f t="shared" ref="A29:A47" si="3">B29&amp;C29</f>
        <v>InstructionsA30</v>
      </c>
      <c r="B29" s="148" t="s">
        <v>1628</v>
      </c>
      <c r="C29" s="148" t="s">
        <v>1922</v>
      </c>
      <c r="D29" s="109" t="s">
        <v>1923</v>
      </c>
      <c r="E29" s="109" t="s">
        <v>1924</v>
      </c>
      <c r="F29" s="109" t="s">
        <v>1925</v>
      </c>
      <c r="G29" s="109" t="s">
        <v>1926</v>
      </c>
      <c r="H29" s="109" t="s">
        <v>1927</v>
      </c>
      <c r="I29" s="109" t="s">
        <v>1928</v>
      </c>
      <c r="J29" s="109" t="s">
        <v>1929</v>
      </c>
      <c r="K29" s="109" t="s">
        <v>1930</v>
      </c>
      <c r="L29" s="109" t="s">
        <v>1931</v>
      </c>
      <c r="M29" s="109" t="s">
        <v>1932</v>
      </c>
    </row>
    <row r="30" spans="1:13" ht="216.75">
      <c r="A30" s="148" t="str">
        <f t="shared" si="3"/>
        <v>InstructionsA31</v>
      </c>
      <c r="B30" s="148" t="s">
        <v>1628</v>
      </c>
      <c r="C30" s="148" t="s">
        <v>1933</v>
      </c>
      <c r="D30" s="109" t="s">
        <v>1934</v>
      </c>
      <c r="E30" s="240" t="s">
        <v>1935</v>
      </c>
      <c r="F30" s="109" t="s">
        <v>1936</v>
      </c>
      <c r="G30" s="109" t="s">
        <v>1937</v>
      </c>
      <c r="H30" s="109" t="s">
        <v>1938</v>
      </c>
      <c r="I30" s="109" t="s">
        <v>1939</v>
      </c>
      <c r="J30" s="109" t="s">
        <v>1940</v>
      </c>
      <c r="K30" s="109" t="s">
        <v>1941</v>
      </c>
      <c r="L30" s="225" t="s">
        <v>1942</v>
      </c>
      <c r="M30" s="109" t="s">
        <v>1943</v>
      </c>
    </row>
    <row r="31" spans="1:13" ht="270">
      <c r="A31" s="148" t="str">
        <f t="shared" si="3"/>
        <v>InstructionsA32</v>
      </c>
      <c r="B31" s="148" t="s">
        <v>1628</v>
      </c>
      <c r="C31" s="148" t="s">
        <v>1944</v>
      </c>
      <c r="D31" s="109" t="s">
        <v>1945</v>
      </c>
      <c r="E31" s="242" t="s">
        <v>1946</v>
      </c>
      <c r="F31" s="249" t="s">
        <v>1947</v>
      </c>
      <c r="G31" s="252" t="s">
        <v>1948</v>
      </c>
      <c r="H31" s="223" t="s">
        <v>1949</v>
      </c>
      <c r="I31" s="217" t="s">
        <v>1950</v>
      </c>
      <c r="J31" s="217" t="s">
        <v>1951</v>
      </c>
      <c r="K31" s="224" t="s">
        <v>1952</v>
      </c>
      <c r="L31" s="217" t="s">
        <v>1953</v>
      </c>
      <c r="M31" s="217" t="s">
        <v>1954</v>
      </c>
    </row>
    <row r="32" spans="1:13" ht="135">
      <c r="A32" s="148" t="str">
        <f t="shared" si="3"/>
        <v>InstructionsA33</v>
      </c>
      <c r="B32" s="148" t="s">
        <v>1628</v>
      </c>
      <c r="C32" s="148" t="s">
        <v>1955</v>
      </c>
      <c r="D32" s="109" t="s">
        <v>1956</v>
      </c>
      <c r="E32" s="197" t="s">
        <v>1957</v>
      </c>
      <c r="F32" s="249" t="s">
        <v>1958</v>
      </c>
      <c r="G32" s="252" t="s">
        <v>1959</v>
      </c>
      <c r="H32" s="223" t="s">
        <v>1960</v>
      </c>
      <c r="I32" s="217" t="s">
        <v>1961</v>
      </c>
      <c r="J32" s="217" t="s">
        <v>1962</v>
      </c>
      <c r="K32" s="224" t="s">
        <v>1963</v>
      </c>
      <c r="L32" s="217" t="s">
        <v>1964</v>
      </c>
      <c r="M32" s="217" t="s">
        <v>1965</v>
      </c>
    </row>
    <row r="33" spans="1:13" ht="135">
      <c r="A33" s="148" t="str">
        <f t="shared" si="3"/>
        <v>InstructionsA34</v>
      </c>
      <c r="B33" s="148" t="s">
        <v>1628</v>
      </c>
      <c r="C33" s="148" t="s">
        <v>1966</v>
      </c>
      <c r="D33" s="109" t="s">
        <v>1967</v>
      </c>
      <c r="E33" s="242" t="s">
        <v>1968</v>
      </c>
      <c r="F33" s="249" t="s">
        <v>1969</v>
      </c>
      <c r="G33" s="252" t="s">
        <v>1970</v>
      </c>
      <c r="H33" s="223" t="s">
        <v>1971</v>
      </c>
      <c r="I33" s="217" t="s">
        <v>1972</v>
      </c>
      <c r="J33" s="217" t="s">
        <v>1973</v>
      </c>
      <c r="K33" s="224" t="s">
        <v>1974</v>
      </c>
      <c r="L33" s="217" t="s">
        <v>1975</v>
      </c>
      <c r="M33" s="217" t="s">
        <v>1976</v>
      </c>
    </row>
    <row r="34" spans="1:13" ht="42.75">
      <c r="A34" s="148" t="str">
        <f t="shared" si="3"/>
        <v>InstructionsA35</v>
      </c>
      <c r="B34" s="148" t="s">
        <v>1628</v>
      </c>
      <c r="C34" s="148" t="s">
        <v>1977</v>
      </c>
      <c r="D34" s="148" t="s">
        <v>1978</v>
      </c>
      <c r="E34" s="196" t="s">
        <v>1979</v>
      </c>
      <c r="F34" s="148" t="s">
        <v>1980</v>
      </c>
      <c r="G34" s="148" t="s">
        <v>1981</v>
      </c>
      <c r="H34" s="148" t="s">
        <v>1982</v>
      </c>
      <c r="I34" s="148" t="s">
        <v>1983</v>
      </c>
      <c r="J34" s="148" t="s">
        <v>1984</v>
      </c>
      <c r="K34" s="191" t="s">
        <v>1985</v>
      </c>
      <c r="L34" s="221" t="s">
        <v>1986</v>
      </c>
      <c r="M34" s="148" t="s">
        <v>1987</v>
      </c>
    </row>
    <row r="35" spans="1:13" ht="75">
      <c r="A35" s="148" t="str">
        <f t="shared" si="3"/>
        <v>InstructionsA37</v>
      </c>
      <c r="B35" s="148" t="s">
        <v>1628</v>
      </c>
      <c r="C35" s="148" t="s">
        <v>1988</v>
      </c>
      <c r="D35" s="148" t="s">
        <v>1989</v>
      </c>
      <c r="E35" s="197" t="s">
        <v>1990</v>
      </c>
      <c r="F35" s="249" t="s">
        <v>1991</v>
      </c>
      <c r="G35" s="253" t="s">
        <v>1992</v>
      </c>
      <c r="H35" s="217" t="s">
        <v>1993</v>
      </c>
      <c r="I35" s="217" t="s">
        <v>1994</v>
      </c>
      <c r="J35" s="217" t="s">
        <v>1995</v>
      </c>
      <c r="K35" s="224" t="s">
        <v>1996</v>
      </c>
      <c r="L35" s="217" t="s">
        <v>1997</v>
      </c>
      <c r="M35" s="217" t="s">
        <v>1998</v>
      </c>
    </row>
    <row r="36" spans="1:13" ht="33.75" customHeight="1">
      <c r="A36" s="148" t="str">
        <f t="shared" si="3"/>
        <v>InstructionsA38</v>
      </c>
      <c r="B36" s="148" t="s">
        <v>1628</v>
      </c>
      <c r="C36" s="148" t="s">
        <v>1999</v>
      </c>
      <c r="D36" s="148" t="s">
        <v>2000</v>
      </c>
      <c r="E36" s="196" t="s">
        <v>2001</v>
      </c>
      <c r="F36" s="148" t="s">
        <v>2002</v>
      </c>
      <c r="G36" s="148" t="s">
        <v>2003</v>
      </c>
      <c r="H36" s="148" t="s">
        <v>2004</v>
      </c>
      <c r="I36" s="148" t="s">
        <v>2005</v>
      </c>
      <c r="J36" s="148" t="s">
        <v>2006</v>
      </c>
      <c r="K36" s="215" t="s">
        <v>2007</v>
      </c>
      <c r="L36" s="221" t="s">
        <v>2008</v>
      </c>
      <c r="M36" s="148" t="s">
        <v>2009</v>
      </c>
    </row>
    <row r="37" spans="1:13" ht="114">
      <c r="A37" s="148" t="str">
        <f t="shared" si="3"/>
        <v>InstructionsA39</v>
      </c>
      <c r="B37" s="148" t="s">
        <v>1628</v>
      </c>
      <c r="C37" s="148" t="s">
        <v>2010</v>
      </c>
      <c r="D37" s="148" t="s">
        <v>2011</v>
      </c>
      <c r="E37" s="148" t="s">
        <v>2012</v>
      </c>
      <c r="F37" s="148" t="s">
        <v>2013</v>
      </c>
      <c r="G37" s="148" t="s">
        <v>2014</v>
      </c>
      <c r="H37" s="148" t="s">
        <v>2015</v>
      </c>
      <c r="I37" s="148" t="s">
        <v>2016</v>
      </c>
      <c r="J37" s="148" t="s">
        <v>2017</v>
      </c>
      <c r="K37" s="148" t="s">
        <v>2018</v>
      </c>
      <c r="L37" s="148" t="s">
        <v>2019</v>
      </c>
      <c r="M37" s="148" t="s">
        <v>2020</v>
      </c>
    </row>
    <row r="38" spans="1:13" ht="128.25">
      <c r="A38" s="148" t="str">
        <f t="shared" si="3"/>
        <v>InstructionsA40</v>
      </c>
      <c r="B38" s="148" t="s">
        <v>1628</v>
      </c>
      <c r="C38" s="148" t="s">
        <v>2021</v>
      </c>
      <c r="D38" s="148" t="s">
        <v>2022</v>
      </c>
      <c r="E38" s="148" t="s">
        <v>2023</v>
      </c>
      <c r="F38" s="148" t="s">
        <v>2024</v>
      </c>
      <c r="G38" s="148" t="s">
        <v>2025</v>
      </c>
      <c r="H38" s="148" t="s">
        <v>2026</v>
      </c>
      <c r="I38" s="148" t="s">
        <v>2016</v>
      </c>
      <c r="J38" s="148" t="s">
        <v>2027</v>
      </c>
      <c r="K38" s="148" t="s">
        <v>2028</v>
      </c>
      <c r="L38" s="148" t="s">
        <v>2029</v>
      </c>
      <c r="M38" s="148" t="s">
        <v>2020</v>
      </c>
    </row>
    <row r="39" spans="1:13" ht="120">
      <c r="A39" s="148" t="str">
        <f t="shared" si="3"/>
        <v>InstructionsA41</v>
      </c>
      <c r="B39" s="148" t="s">
        <v>1628</v>
      </c>
      <c r="C39" s="148" t="s">
        <v>2030</v>
      </c>
      <c r="D39" s="109" t="s">
        <v>2031</v>
      </c>
      <c r="E39" s="197" t="s">
        <v>2032</v>
      </c>
      <c r="F39" s="247" t="s">
        <v>2033</v>
      </c>
      <c r="G39" s="217" t="s">
        <v>2034</v>
      </c>
      <c r="H39" s="217" t="s">
        <v>2035</v>
      </c>
      <c r="I39" s="217" t="s">
        <v>2036</v>
      </c>
      <c r="J39" s="217" t="s">
        <v>2037</v>
      </c>
      <c r="K39" s="224" t="s">
        <v>2038</v>
      </c>
      <c r="L39" s="217" t="s">
        <v>2039</v>
      </c>
      <c r="M39" s="217" t="s">
        <v>2040</v>
      </c>
    </row>
    <row r="40" spans="1:13" ht="409.5">
      <c r="A40" s="148" t="str">
        <f t="shared" si="3"/>
        <v>InstructionsA42</v>
      </c>
      <c r="B40" s="148" t="s">
        <v>1628</v>
      </c>
      <c r="C40" s="148" t="s">
        <v>2041</v>
      </c>
      <c r="D40" s="148" t="s">
        <v>2042</v>
      </c>
      <c r="E40" s="148" t="s">
        <v>2043</v>
      </c>
      <c r="F40" s="148" t="s">
        <v>2044</v>
      </c>
      <c r="G40" s="148" t="s">
        <v>2045</v>
      </c>
      <c r="H40" s="148" t="s">
        <v>2046</v>
      </c>
      <c r="I40" s="148" t="s">
        <v>2047</v>
      </c>
      <c r="J40" s="148" t="s">
        <v>2048</v>
      </c>
      <c r="K40" s="148" t="s">
        <v>2049</v>
      </c>
      <c r="L40" s="148" t="s">
        <v>2050</v>
      </c>
      <c r="M40" s="148" t="s">
        <v>2051</v>
      </c>
    </row>
    <row r="41" spans="1:13" ht="240">
      <c r="A41" s="148" t="str">
        <f t="shared" si="3"/>
        <v>InstructionsA43</v>
      </c>
      <c r="B41" s="148" t="s">
        <v>1628</v>
      </c>
      <c r="C41" s="148" t="s">
        <v>2052</v>
      </c>
      <c r="D41" s="109" t="s">
        <v>2053</v>
      </c>
      <c r="E41" s="242" t="s">
        <v>2054</v>
      </c>
      <c r="F41" s="247" t="s">
        <v>2055</v>
      </c>
      <c r="G41" s="217" t="s">
        <v>2056</v>
      </c>
      <c r="H41" s="223" t="s">
        <v>2057</v>
      </c>
      <c r="I41" s="217" t="s">
        <v>2058</v>
      </c>
      <c r="J41" s="217" t="s">
        <v>2059</v>
      </c>
      <c r="K41" s="224" t="s">
        <v>2060</v>
      </c>
      <c r="L41" s="217" t="s">
        <v>2061</v>
      </c>
      <c r="M41" s="217" t="s">
        <v>2062</v>
      </c>
    </row>
    <row r="42" spans="1:13" ht="225">
      <c r="A42" s="148" t="str">
        <f t="shared" si="3"/>
        <v>InstructionsA44</v>
      </c>
      <c r="B42" s="148" t="s">
        <v>1628</v>
      </c>
      <c r="C42" s="148" t="s">
        <v>2063</v>
      </c>
      <c r="D42" s="148" t="s">
        <v>2064</v>
      </c>
      <c r="E42" s="242" t="s">
        <v>2065</v>
      </c>
      <c r="F42" s="247" t="s">
        <v>2066</v>
      </c>
      <c r="G42" s="217" t="s">
        <v>2067</v>
      </c>
      <c r="H42" s="223" t="s">
        <v>2068</v>
      </c>
      <c r="I42" s="217" t="s">
        <v>2069</v>
      </c>
      <c r="J42" s="217" t="s">
        <v>2070</v>
      </c>
      <c r="K42" s="224" t="s">
        <v>2071</v>
      </c>
      <c r="L42" s="217" t="s">
        <v>2072</v>
      </c>
      <c r="M42" s="217" t="s">
        <v>2073</v>
      </c>
    </row>
    <row r="43" spans="1:13" ht="105">
      <c r="A43" s="148" t="str">
        <f t="shared" si="3"/>
        <v>InstructionsA45</v>
      </c>
      <c r="B43" s="148" t="s">
        <v>1628</v>
      </c>
      <c r="C43" s="148" t="s">
        <v>2074</v>
      </c>
      <c r="D43" s="148" t="s">
        <v>2075</v>
      </c>
      <c r="E43" s="242" t="s">
        <v>2076</v>
      </c>
      <c r="F43" s="247" t="s">
        <v>2077</v>
      </c>
      <c r="G43" s="217" t="s">
        <v>2078</v>
      </c>
      <c r="H43" s="217" t="s">
        <v>2079</v>
      </c>
      <c r="I43" s="217" t="s">
        <v>2080</v>
      </c>
      <c r="J43" s="217" t="s">
        <v>2081</v>
      </c>
      <c r="K43" s="224" t="s">
        <v>2082</v>
      </c>
      <c r="L43" s="217" t="s">
        <v>2083</v>
      </c>
      <c r="M43" s="217" t="s">
        <v>2084</v>
      </c>
    </row>
    <row r="44" spans="1:13" ht="139.5" customHeight="1">
      <c r="A44" s="148" t="str">
        <f t="shared" si="3"/>
        <v>InstructionsA46</v>
      </c>
      <c r="B44" s="148" t="s">
        <v>1628</v>
      </c>
      <c r="C44" s="148" t="s">
        <v>2085</v>
      </c>
      <c r="D44" s="148" t="s">
        <v>2086</v>
      </c>
      <c r="E44" s="148" t="s">
        <v>2087</v>
      </c>
      <c r="F44" s="148" t="s">
        <v>2088</v>
      </c>
      <c r="G44" s="148" t="s">
        <v>2089</v>
      </c>
      <c r="H44" s="148" t="s">
        <v>2090</v>
      </c>
      <c r="I44" s="148" t="s">
        <v>2091</v>
      </c>
      <c r="J44" s="148" t="s">
        <v>2092</v>
      </c>
      <c r="K44" s="148" t="s">
        <v>2093</v>
      </c>
      <c r="L44" s="148" t="s">
        <v>2094</v>
      </c>
      <c r="M44" s="148" t="s">
        <v>2095</v>
      </c>
    </row>
    <row r="45" spans="1:13" ht="42.75">
      <c r="A45" s="148" t="str">
        <f t="shared" si="3"/>
        <v>InstructionsA48</v>
      </c>
      <c r="B45" s="148" t="s">
        <v>1628</v>
      </c>
      <c r="C45" s="148" t="s">
        <v>2096</v>
      </c>
      <c r="D45" s="148" t="s">
        <v>2097</v>
      </c>
      <c r="E45" s="196" t="s">
        <v>2098</v>
      </c>
      <c r="F45" s="148" t="s">
        <v>2099</v>
      </c>
      <c r="G45" s="148" t="s">
        <v>2100</v>
      </c>
      <c r="H45" s="148" t="s">
        <v>2101</v>
      </c>
      <c r="I45" s="148" t="s">
        <v>2102</v>
      </c>
      <c r="J45" s="148" t="s">
        <v>2103</v>
      </c>
      <c r="K45" s="215" t="s">
        <v>2104</v>
      </c>
      <c r="L45" s="221" t="s">
        <v>2105</v>
      </c>
      <c r="M45" s="148" t="s">
        <v>2106</v>
      </c>
    </row>
    <row r="46" spans="1:13" ht="28.5">
      <c r="A46" s="148" t="str">
        <f t="shared" si="3"/>
        <v>InstructionsA49</v>
      </c>
      <c r="B46" s="148" t="s">
        <v>1628</v>
      </c>
      <c r="C46" s="148" t="s">
        <v>2107</v>
      </c>
      <c r="D46" s="148" t="s">
        <v>2108</v>
      </c>
      <c r="E46" s="196" t="s">
        <v>2109</v>
      </c>
      <c r="F46" s="148" t="s">
        <v>2110</v>
      </c>
      <c r="G46" s="148" t="s">
        <v>2111</v>
      </c>
      <c r="H46" s="148" t="s">
        <v>2112</v>
      </c>
      <c r="I46" s="148" t="s">
        <v>2113</v>
      </c>
      <c r="J46" s="148" t="s">
        <v>2114</v>
      </c>
      <c r="K46" s="215" t="s">
        <v>2115</v>
      </c>
      <c r="L46" s="221" t="s">
        <v>2116</v>
      </c>
      <c r="M46" s="148" t="s">
        <v>2117</v>
      </c>
    </row>
    <row r="47" spans="1:13" ht="105">
      <c r="A47" s="148" t="str">
        <f t="shared" si="3"/>
        <v>InstructionsA50</v>
      </c>
      <c r="B47" s="148" t="s">
        <v>1628</v>
      </c>
      <c r="C47" s="148" t="s">
        <v>2118</v>
      </c>
      <c r="D47" s="148" t="s">
        <v>2119</v>
      </c>
      <c r="E47" s="242" t="s">
        <v>2120</v>
      </c>
      <c r="F47" s="247" t="s">
        <v>2121</v>
      </c>
      <c r="G47" s="217" t="s">
        <v>2122</v>
      </c>
      <c r="H47" s="223" t="s">
        <v>2123</v>
      </c>
      <c r="I47" s="223" t="s">
        <v>2124</v>
      </c>
      <c r="J47" s="217" t="s">
        <v>2125</v>
      </c>
      <c r="K47" s="224" t="s">
        <v>2126</v>
      </c>
      <c r="L47" s="217" t="s">
        <v>2127</v>
      </c>
      <c r="M47" s="223" t="s">
        <v>2128</v>
      </c>
    </row>
    <row r="48" spans="1:13" ht="85.5">
      <c r="A48" s="186" t="s">
        <v>2129</v>
      </c>
      <c r="B48" s="186" t="s">
        <v>1628</v>
      </c>
      <c r="C48" s="148" t="s">
        <v>2130</v>
      </c>
      <c r="D48" s="186" t="s">
        <v>2131</v>
      </c>
      <c r="E48" s="241" t="s">
        <v>2132</v>
      </c>
      <c r="F48" s="148" t="s">
        <v>2133</v>
      </c>
      <c r="G48" s="138" t="s">
        <v>2134</v>
      </c>
      <c r="H48" s="148" t="s">
        <v>2135</v>
      </c>
      <c r="I48" s="148" t="s">
        <v>2136</v>
      </c>
      <c r="J48" s="148" t="s">
        <v>2137</v>
      </c>
      <c r="K48" s="148" t="s">
        <v>2138</v>
      </c>
      <c r="L48" s="226" t="s">
        <v>2139</v>
      </c>
      <c r="M48" s="148" t="s">
        <v>2140</v>
      </c>
    </row>
    <row r="49" spans="1:13" ht="57">
      <c r="A49" s="148" t="str">
        <f t="shared" ref="A49:A74" si="4">B49&amp;C49</f>
        <v>InstructionsA52</v>
      </c>
      <c r="B49" s="148" t="s">
        <v>1628</v>
      </c>
      <c r="C49" s="148" t="s">
        <v>2141</v>
      </c>
      <c r="D49" s="148" t="s">
        <v>2142</v>
      </c>
      <c r="E49" s="241" t="s">
        <v>2143</v>
      </c>
      <c r="F49" s="148" t="s">
        <v>2144</v>
      </c>
      <c r="G49" s="148" t="s">
        <v>2145</v>
      </c>
      <c r="H49" s="148" t="s">
        <v>2146</v>
      </c>
      <c r="I49" s="148" t="s">
        <v>2147</v>
      </c>
      <c r="J49" s="148" t="s">
        <v>2148</v>
      </c>
      <c r="K49" s="215" t="s">
        <v>2149</v>
      </c>
      <c r="L49" s="221" t="s">
        <v>2150</v>
      </c>
      <c r="M49" s="148" t="s">
        <v>2151</v>
      </c>
    </row>
    <row r="50" spans="1:13" ht="156.75">
      <c r="A50" s="148" t="str">
        <f t="shared" si="4"/>
        <v>InstructionsA53</v>
      </c>
      <c r="B50" s="148" t="s">
        <v>1628</v>
      </c>
      <c r="C50" s="148" t="s">
        <v>2152</v>
      </c>
      <c r="D50" s="148" t="s">
        <v>2153</v>
      </c>
      <c r="E50" s="242" t="s">
        <v>2154</v>
      </c>
      <c r="F50" s="247" t="s">
        <v>2155</v>
      </c>
      <c r="G50" s="223" t="s">
        <v>2156</v>
      </c>
      <c r="H50" s="223" t="s">
        <v>2157</v>
      </c>
      <c r="I50" s="223" t="s">
        <v>2158</v>
      </c>
      <c r="J50" s="217" t="s">
        <v>2159</v>
      </c>
      <c r="K50" s="224" t="s">
        <v>2160</v>
      </c>
      <c r="L50" s="217" t="s">
        <v>2161</v>
      </c>
      <c r="M50" s="223" t="s">
        <v>2162</v>
      </c>
    </row>
    <row r="51" spans="1:13" ht="85.5">
      <c r="A51" s="148" t="str">
        <f t="shared" si="4"/>
        <v>InstructionsA54</v>
      </c>
      <c r="B51" s="148" t="s">
        <v>1628</v>
      </c>
      <c r="C51" s="148" t="s">
        <v>2163</v>
      </c>
      <c r="D51" s="148" t="s">
        <v>2164</v>
      </c>
      <c r="E51" s="241" t="s">
        <v>2165</v>
      </c>
      <c r="F51" s="148" t="s">
        <v>2166</v>
      </c>
      <c r="G51" s="148" t="s">
        <v>2167</v>
      </c>
      <c r="H51" s="148" t="s">
        <v>2168</v>
      </c>
      <c r="I51" s="148" t="s">
        <v>2169</v>
      </c>
      <c r="J51" s="148" t="s">
        <v>2170</v>
      </c>
      <c r="K51" s="215" t="s">
        <v>2171</v>
      </c>
      <c r="L51" s="221" t="s">
        <v>2172</v>
      </c>
      <c r="M51" s="148" t="s">
        <v>2173</v>
      </c>
    </row>
    <row r="52" spans="1:13" ht="99.75">
      <c r="A52" s="148" t="str">
        <f t="shared" si="4"/>
        <v>InstructionsA55</v>
      </c>
      <c r="B52" s="148" t="s">
        <v>1628</v>
      </c>
      <c r="C52" s="148" t="s">
        <v>2174</v>
      </c>
      <c r="D52" s="148" t="s">
        <v>2175</v>
      </c>
      <c r="E52" s="148" t="s">
        <v>2176</v>
      </c>
      <c r="F52" s="148" t="s">
        <v>2177</v>
      </c>
      <c r="G52" s="148" t="s">
        <v>2178</v>
      </c>
      <c r="H52" s="148" t="s">
        <v>2179</v>
      </c>
      <c r="I52" s="148" t="s">
        <v>2180</v>
      </c>
      <c r="J52" s="148" t="s">
        <v>2181</v>
      </c>
      <c r="K52" s="215" t="s">
        <v>2182</v>
      </c>
      <c r="L52" s="221" t="s">
        <v>2183</v>
      </c>
      <c r="M52" s="148" t="s">
        <v>2184</v>
      </c>
    </row>
    <row r="53" spans="1:13" ht="128.25">
      <c r="A53" s="148" t="str">
        <f t="shared" si="4"/>
        <v>InstructionsA56</v>
      </c>
      <c r="B53" s="148" t="s">
        <v>1628</v>
      </c>
      <c r="C53" s="148" t="s">
        <v>2185</v>
      </c>
      <c r="D53" s="148" t="s">
        <v>2186</v>
      </c>
      <c r="E53" s="148" t="s">
        <v>2187</v>
      </c>
      <c r="F53" s="148" t="s">
        <v>2188</v>
      </c>
      <c r="G53" s="148" t="s">
        <v>2189</v>
      </c>
      <c r="H53" s="148" t="s">
        <v>2190</v>
      </c>
      <c r="I53" s="148" t="s">
        <v>2191</v>
      </c>
      <c r="J53" s="148" t="s">
        <v>2192</v>
      </c>
      <c r="K53" s="215" t="s">
        <v>2193</v>
      </c>
      <c r="L53" s="221" t="s">
        <v>2194</v>
      </c>
      <c r="M53" s="148" t="s">
        <v>2195</v>
      </c>
    </row>
    <row r="54" spans="1:13" ht="85.5">
      <c r="A54" s="148" t="str">
        <f t="shared" si="4"/>
        <v>InstructionsA57</v>
      </c>
      <c r="B54" s="148" t="s">
        <v>1628</v>
      </c>
      <c r="C54" s="148" t="s">
        <v>2196</v>
      </c>
      <c r="D54" s="148" t="s">
        <v>2197</v>
      </c>
      <c r="E54" s="148" t="s">
        <v>2198</v>
      </c>
      <c r="F54" s="148" t="s">
        <v>2199</v>
      </c>
      <c r="G54" s="148" t="s">
        <v>2200</v>
      </c>
      <c r="H54" s="148" t="s">
        <v>2201</v>
      </c>
      <c r="I54" s="148" t="s">
        <v>2202</v>
      </c>
      <c r="J54" s="148" t="s">
        <v>2203</v>
      </c>
      <c r="K54" s="215" t="s">
        <v>2204</v>
      </c>
      <c r="L54" s="221" t="s">
        <v>2205</v>
      </c>
      <c r="M54" s="148" t="s">
        <v>2206</v>
      </c>
    </row>
    <row r="55" spans="1:13" ht="45">
      <c r="A55" s="148" t="str">
        <f t="shared" si="4"/>
        <v>InstructionsA58</v>
      </c>
      <c r="B55" s="148" t="s">
        <v>1628</v>
      </c>
      <c r="C55" s="148" t="s">
        <v>2207</v>
      </c>
      <c r="D55" s="109" t="s">
        <v>2208</v>
      </c>
      <c r="E55" s="109" t="s">
        <v>2209</v>
      </c>
      <c r="F55" s="109" t="s">
        <v>2210</v>
      </c>
      <c r="G55" s="109" t="s">
        <v>2211</v>
      </c>
      <c r="H55" s="109" t="s">
        <v>2212</v>
      </c>
      <c r="I55" s="109" t="s">
        <v>2213</v>
      </c>
      <c r="J55" s="109" t="s">
        <v>2214</v>
      </c>
      <c r="K55" s="109" t="s">
        <v>2215</v>
      </c>
      <c r="L55" s="222" t="s">
        <v>2216</v>
      </c>
      <c r="M55" s="109" t="s">
        <v>2217</v>
      </c>
    </row>
    <row r="56" spans="1:13" ht="45">
      <c r="A56" s="148" t="str">
        <f t="shared" si="4"/>
        <v>InstructionsA59</v>
      </c>
      <c r="B56" s="148" t="s">
        <v>1628</v>
      </c>
      <c r="C56" s="148" t="s">
        <v>2218</v>
      </c>
      <c r="D56" s="109" t="s">
        <v>2219</v>
      </c>
      <c r="E56" s="109" t="s">
        <v>2220</v>
      </c>
      <c r="F56" s="109" t="s">
        <v>2221</v>
      </c>
      <c r="G56" s="109" t="s">
        <v>2222</v>
      </c>
      <c r="H56" s="109" t="s">
        <v>2223</v>
      </c>
      <c r="I56" s="109" t="s">
        <v>2224</v>
      </c>
      <c r="J56" s="109" t="s">
        <v>2225</v>
      </c>
      <c r="K56" s="109" t="s">
        <v>2226</v>
      </c>
      <c r="L56" s="222" t="s">
        <v>2227</v>
      </c>
      <c r="M56" s="109" t="s">
        <v>2228</v>
      </c>
    </row>
    <row r="57" spans="1:13" ht="51">
      <c r="A57" s="148" t="str">
        <f t="shared" si="4"/>
        <v>InstructionsA60</v>
      </c>
      <c r="B57" s="148" t="s">
        <v>1628</v>
      </c>
      <c r="C57" s="148" t="s">
        <v>2229</v>
      </c>
      <c r="D57" s="109" t="s">
        <v>2230</v>
      </c>
      <c r="E57" s="109" t="s">
        <v>2231</v>
      </c>
      <c r="F57" s="109" t="s">
        <v>2232</v>
      </c>
      <c r="G57" s="109" t="s">
        <v>2233</v>
      </c>
      <c r="H57" s="109" t="s">
        <v>2234</v>
      </c>
      <c r="I57" s="109" t="s">
        <v>2235</v>
      </c>
      <c r="J57" s="109" t="s">
        <v>2236</v>
      </c>
      <c r="K57" s="109" t="s">
        <v>2237</v>
      </c>
      <c r="L57" s="222" t="s">
        <v>2238</v>
      </c>
      <c r="M57" s="109" t="s">
        <v>2239</v>
      </c>
    </row>
    <row r="58" spans="1:13" ht="399">
      <c r="A58" s="148" t="str">
        <f t="shared" si="4"/>
        <v>InstructionsA61</v>
      </c>
      <c r="B58" s="148" t="s">
        <v>1628</v>
      </c>
      <c r="C58" s="148" t="s">
        <v>2240</v>
      </c>
      <c r="D58" s="148" t="s">
        <v>2241</v>
      </c>
      <c r="E58" s="148" t="s">
        <v>2242</v>
      </c>
      <c r="F58" s="148" t="s">
        <v>2243</v>
      </c>
      <c r="G58" s="157" t="s">
        <v>2244</v>
      </c>
      <c r="H58" s="148" t="s">
        <v>2245</v>
      </c>
      <c r="I58" s="148" t="s">
        <v>2246</v>
      </c>
      <c r="J58" s="148" t="s">
        <v>2247</v>
      </c>
      <c r="K58" s="215" t="s">
        <v>2248</v>
      </c>
      <c r="L58" s="221" t="s">
        <v>2249</v>
      </c>
      <c r="M58" s="148" t="s">
        <v>2250</v>
      </c>
    </row>
    <row r="59" spans="1:13" ht="99.75">
      <c r="A59" s="148" t="str">
        <f t="shared" si="4"/>
        <v>InstructionsA62</v>
      </c>
      <c r="B59" s="148" t="s">
        <v>1628</v>
      </c>
      <c r="C59" s="148" t="s">
        <v>2251</v>
      </c>
      <c r="D59" s="148" t="s">
        <v>2252</v>
      </c>
      <c r="E59" s="148" t="s">
        <v>2253</v>
      </c>
      <c r="F59" s="148" t="s">
        <v>2254</v>
      </c>
      <c r="G59" s="148" t="s">
        <v>2255</v>
      </c>
      <c r="H59" s="148" t="s">
        <v>2256</v>
      </c>
      <c r="I59" s="148" t="s">
        <v>2257</v>
      </c>
      <c r="J59" s="148" t="s">
        <v>2258</v>
      </c>
      <c r="K59" s="215" t="s">
        <v>2259</v>
      </c>
      <c r="L59" s="221" t="s">
        <v>2260</v>
      </c>
      <c r="M59" s="148" t="s">
        <v>2261</v>
      </c>
    </row>
    <row r="60" spans="1:13" ht="199.5">
      <c r="A60" s="148" t="str">
        <f t="shared" si="4"/>
        <v>InstructionsA63</v>
      </c>
      <c r="B60" s="148" t="s">
        <v>1628</v>
      </c>
      <c r="C60" s="148" t="s">
        <v>2262</v>
      </c>
      <c r="D60" s="148" t="s">
        <v>2263</v>
      </c>
      <c r="E60" s="148" t="s">
        <v>2264</v>
      </c>
      <c r="F60" s="148" t="s">
        <v>2265</v>
      </c>
      <c r="G60" s="148" t="s">
        <v>2266</v>
      </c>
      <c r="H60" s="148" t="s">
        <v>2267</v>
      </c>
      <c r="I60" s="148" t="s">
        <v>2268</v>
      </c>
      <c r="J60" s="148" t="s">
        <v>2269</v>
      </c>
      <c r="K60" s="215" t="s">
        <v>2270</v>
      </c>
      <c r="L60" s="221" t="s">
        <v>2271</v>
      </c>
      <c r="M60" s="148" t="s">
        <v>2272</v>
      </c>
    </row>
    <row r="61" spans="1:13" ht="228">
      <c r="A61" s="148" t="str">
        <f t="shared" si="4"/>
        <v>InstructionsA64</v>
      </c>
      <c r="B61" s="148" t="s">
        <v>1628</v>
      </c>
      <c r="C61" s="148" t="s">
        <v>2273</v>
      </c>
      <c r="D61" s="148" t="s">
        <v>2274</v>
      </c>
      <c r="E61" s="148" t="s">
        <v>2275</v>
      </c>
      <c r="F61" s="148" t="s">
        <v>2276</v>
      </c>
      <c r="G61" s="148" t="s">
        <v>2277</v>
      </c>
      <c r="H61" s="148" t="s">
        <v>2278</v>
      </c>
      <c r="I61" s="148" t="s">
        <v>2279</v>
      </c>
      <c r="J61" s="148" t="s">
        <v>2280</v>
      </c>
      <c r="K61" s="215" t="s">
        <v>2281</v>
      </c>
      <c r="L61" s="221" t="s">
        <v>2282</v>
      </c>
      <c r="M61" s="148" t="s">
        <v>2283</v>
      </c>
    </row>
    <row r="62" spans="1:13" ht="128.25">
      <c r="A62" s="148" t="str">
        <f t="shared" si="4"/>
        <v>InstructionsA65</v>
      </c>
      <c r="B62" s="148" t="s">
        <v>1628</v>
      </c>
      <c r="C62" s="148" t="s">
        <v>2284</v>
      </c>
      <c r="D62" s="148" t="s">
        <v>2285</v>
      </c>
      <c r="E62" s="148" t="s">
        <v>2286</v>
      </c>
      <c r="F62" s="247" t="s">
        <v>2287</v>
      </c>
      <c r="G62" s="223" t="s">
        <v>2288</v>
      </c>
      <c r="H62" s="223" t="s">
        <v>2289</v>
      </c>
      <c r="I62" s="223" t="s">
        <v>2290</v>
      </c>
      <c r="J62" s="217" t="s">
        <v>2291</v>
      </c>
      <c r="K62" s="224" t="s">
        <v>2292</v>
      </c>
      <c r="L62" s="217" t="s">
        <v>2293</v>
      </c>
      <c r="M62" s="223" t="s">
        <v>2294</v>
      </c>
    </row>
    <row r="63" spans="1:13" ht="57">
      <c r="A63" s="148" t="str">
        <f t="shared" si="4"/>
        <v>InstructionsA66</v>
      </c>
      <c r="B63" s="148" t="s">
        <v>1628</v>
      </c>
      <c r="C63" s="148" t="s">
        <v>2295</v>
      </c>
      <c r="D63" s="148" t="s">
        <v>2296</v>
      </c>
      <c r="E63" s="148" t="s">
        <v>2297</v>
      </c>
      <c r="F63" s="148" t="s">
        <v>2298</v>
      </c>
      <c r="G63" s="148" t="s">
        <v>2299</v>
      </c>
      <c r="H63" s="148" t="s">
        <v>2300</v>
      </c>
      <c r="I63" s="148" t="s">
        <v>2301</v>
      </c>
      <c r="J63" s="148" t="s">
        <v>2302</v>
      </c>
      <c r="K63" s="215" t="s">
        <v>2303</v>
      </c>
      <c r="L63" s="221" t="s">
        <v>2304</v>
      </c>
      <c r="M63" s="148" t="s">
        <v>2305</v>
      </c>
    </row>
    <row r="64" spans="1:13" ht="213.75">
      <c r="A64" s="148" t="str">
        <f t="shared" si="4"/>
        <v>InstructionsA67</v>
      </c>
      <c r="B64" s="148" t="s">
        <v>1628</v>
      </c>
      <c r="C64" s="148" t="s">
        <v>2306</v>
      </c>
      <c r="D64" s="148" t="s">
        <v>2307</v>
      </c>
      <c r="E64" s="148" t="s">
        <v>2308</v>
      </c>
      <c r="F64" s="148" t="s">
        <v>2309</v>
      </c>
      <c r="G64" s="148" t="s">
        <v>2310</v>
      </c>
      <c r="H64" s="138" t="s">
        <v>2311</v>
      </c>
      <c r="I64" s="148" t="s">
        <v>2312</v>
      </c>
      <c r="J64" s="148" t="s">
        <v>2313</v>
      </c>
      <c r="K64" s="215" t="s">
        <v>2314</v>
      </c>
      <c r="L64" s="221" t="s">
        <v>2315</v>
      </c>
      <c r="M64" s="148" t="s">
        <v>2316</v>
      </c>
    </row>
    <row r="65" spans="1:15" ht="42.75">
      <c r="A65" s="148" t="str">
        <f t="shared" si="4"/>
        <v>InstructionsA68</v>
      </c>
      <c r="B65" s="148" t="s">
        <v>1628</v>
      </c>
      <c r="C65" s="148" t="s">
        <v>2317</v>
      </c>
      <c r="D65" s="148" t="s">
        <v>2318</v>
      </c>
      <c r="E65" s="216" t="s">
        <v>2319</v>
      </c>
      <c r="F65" s="148" t="s">
        <v>2320</v>
      </c>
      <c r="G65" s="148" t="s">
        <v>2321</v>
      </c>
      <c r="H65" s="138" t="s">
        <v>2322</v>
      </c>
      <c r="I65" s="148" t="s">
        <v>2323</v>
      </c>
      <c r="J65" s="148" t="s">
        <v>2324</v>
      </c>
      <c r="K65" s="215" t="s">
        <v>2325</v>
      </c>
      <c r="L65" s="221" t="s">
        <v>2326</v>
      </c>
      <c r="M65" s="148" t="s">
        <v>2327</v>
      </c>
    </row>
    <row r="66" spans="1:15" ht="356.25">
      <c r="A66" s="148" t="str">
        <f t="shared" si="4"/>
        <v>InstructionsA69</v>
      </c>
      <c r="B66" s="148" t="s">
        <v>1628</v>
      </c>
      <c r="C66" s="148" t="s">
        <v>2328</v>
      </c>
      <c r="D66" s="148" t="s">
        <v>2329</v>
      </c>
      <c r="E66" s="241" t="s">
        <v>2330</v>
      </c>
      <c r="F66" s="148" t="s">
        <v>2331</v>
      </c>
      <c r="G66" s="254" t="s">
        <v>2332</v>
      </c>
      <c r="H66" s="138" t="s">
        <v>2333</v>
      </c>
      <c r="I66" s="148" t="s">
        <v>2334</v>
      </c>
      <c r="J66" s="148" t="s">
        <v>2335</v>
      </c>
      <c r="K66" s="215" t="s">
        <v>2336</v>
      </c>
      <c r="L66" s="221" t="s">
        <v>2337</v>
      </c>
      <c r="M66" s="148" t="s">
        <v>2338</v>
      </c>
    </row>
    <row r="67" spans="1:15" ht="185.25">
      <c r="A67" s="148" t="str">
        <f t="shared" si="4"/>
        <v>InstructionsA70</v>
      </c>
      <c r="B67" s="148" t="s">
        <v>1628</v>
      </c>
      <c r="C67" s="148" t="s">
        <v>2339</v>
      </c>
      <c r="D67" s="148" t="s">
        <v>2340</v>
      </c>
      <c r="E67" s="241" t="s">
        <v>2341</v>
      </c>
      <c r="F67" s="148" t="s">
        <v>2342</v>
      </c>
      <c r="G67" s="148" t="s">
        <v>2343</v>
      </c>
      <c r="H67" s="138" t="s">
        <v>2344</v>
      </c>
      <c r="I67" s="148" t="s">
        <v>2345</v>
      </c>
      <c r="J67" s="148" t="s">
        <v>2346</v>
      </c>
      <c r="K67" s="215" t="s">
        <v>2347</v>
      </c>
      <c r="L67" s="221" t="s">
        <v>2348</v>
      </c>
      <c r="M67" s="148" t="s">
        <v>2349</v>
      </c>
    </row>
    <row r="68" spans="1:15" ht="156.75">
      <c r="A68" s="148" t="str">
        <f t="shared" si="4"/>
        <v>InstructionsA71</v>
      </c>
      <c r="B68" s="148" t="s">
        <v>1628</v>
      </c>
      <c r="C68" s="148" t="s">
        <v>2350</v>
      </c>
      <c r="D68" s="148" t="s">
        <v>2351</v>
      </c>
      <c r="E68" s="241" t="s">
        <v>2352</v>
      </c>
      <c r="F68" s="148" t="s">
        <v>2353</v>
      </c>
      <c r="G68" s="254" t="s">
        <v>2354</v>
      </c>
      <c r="H68" s="138" t="s">
        <v>2355</v>
      </c>
      <c r="I68" s="148" t="s">
        <v>2356</v>
      </c>
      <c r="J68" s="148" t="s">
        <v>2357</v>
      </c>
      <c r="K68" s="215" t="s">
        <v>2358</v>
      </c>
      <c r="L68" s="221" t="s">
        <v>2359</v>
      </c>
      <c r="M68" s="148" t="s">
        <v>2360</v>
      </c>
    </row>
    <row r="69" spans="1:15" ht="342">
      <c r="A69" s="148" t="str">
        <f t="shared" si="4"/>
        <v>InstructionsA72</v>
      </c>
      <c r="B69" s="148" t="s">
        <v>1628</v>
      </c>
      <c r="C69" s="148" t="s">
        <v>2361</v>
      </c>
      <c r="D69" s="148" t="s">
        <v>2362</v>
      </c>
      <c r="E69" s="241" t="s">
        <v>2363</v>
      </c>
      <c r="F69" s="148" t="s">
        <v>2364</v>
      </c>
      <c r="G69" s="148" t="s">
        <v>2365</v>
      </c>
      <c r="H69" s="138" t="s">
        <v>2366</v>
      </c>
      <c r="I69" s="148" t="s">
        <v>2367</v>
      </c>
      <c r="J69" s="148" t="s">
        <v>2368</v>
      </c>
      <c r="K69" s="215" t="s">
        <v>2369</v>
      </c>
      <c r="L69" s="221" t="s">
        <v>2370</v>
      </c>
      <c r="M69" s="148" t="s">
        <v>2371</v>
      </c>
    </row>
    <row r="70" spans="1:15" ht="114">
      <c r="A70" s="148" t="str">
        <f t="shared" si="4"/>
        <v>InstructionsA73</v>
      </c>
      <c r="B70" s="148" t="s">
        <v>1628</v>
      </c>
      <c r="C70" s="148" t="s">
        <v>2372</v>
      </c>
      <c r="D70" s="148" t="s">
        <v>2373</v>
      </c>
      <c r="E70" s="241" t="s">
        <v>2374</v>
      </c>
      <c r="F70" s="148" t="s">
        <v>2375</v>
      </c>
      <c r="G70" s="148" t="s">
        <v>2376</v>
      </c>
      <c r="H70" s="138" t="s">
        <v>2377</v>
      </c>
      <c r="I70" s="148" t="s">
        <v>2378</v>
      </c>
      <c r="J70" s="148" t="s">
        <v>2379</v>
      </c>
      <c r="K70" s="215" t="s">
        <v>2380</v>
      </c>
      <c r="L70" s="221" t="s">
        <v>2381</v>
      </c>
      <c r="M70" s="148" t="s">
        <v>2382</v>
      </c>
    </row>
    <row r="71" spans="1:15" ht="57">
      <c r="A71" s="148" t="str">
        <f t="shared" si="4"/>
        <v>InstructionsA74</v>
      </c>
      <c r="B71" s="148" t="s">
        <v>1628</v>
      </c>
      <c r="C71" s="148" t="s">
        <v>2383</v>
      </c>
      <c r="D71" s="148" t="s">
        <v>2384</v>
      </c>
      <c r="E71" s="196" t="s">
        <v>2385</v>
      </c>
      <c r="F71" s="148" t="s">
        <v>2386</v>
      </c>
      <c r="G71" s="148" t="s">
        <v>2387</v>
      </c>
      <c r="H71" s="138" t="s">
        <v>2388</v>
      </c>
      <c r="I71" s="148" t="s">
        <v>2389</v>
      </c>
      <c r="J71" s="148" t="s">
        <v>2390</v>
      </c>
      <c r="K71" s="215" t="s">
        <v>2391</v>
      </c>
      <c r="L71" s="221" t="s">
        <v>2392</v>
      </c>
      <c r="M71" s="148" t="s">
        <v>2393</v>
      </c>
    </row>
    <row r="72" spans="1:15">
      <c r="A72" s="148" t="str">
        <f t="shared" si="4"/>
        <v>DefinitionsB2</v>
      </c>
      <c r="B72" s="148" t="s">
        <v>2394</v>
      </c>
      <c r="C72" s="148" t="s">
        <v>2395</v>
      </c>
      <c r="D72" s="148" t="s">
        <v>2396</v>
      </c>
      <c r="E72" s="216" t="s">
        <v>2397</v>
      </c>
      <c r="F72" s="148" t="s">
        <v>2398</v>
      </c>
      <c r="G72" s="148" t="s">
        <v>2399</v>
      </c>
      <c r="H72" s="138" t="s">
        <v>2396</v>
      </c>
      <c r="I72" s="148" t="s">
        <v>2400</v>
      </c>
      <c r="J72" s="148" t="s">
        <v>2401</v>
      </c>
      <c r="K72" s="215" t="s">
        <v>2402</v>
      </c>
      <c r="L72" s="221" t="s">
        <v>2403</v>
      </c>
      <c r="M72" s="148" t="s">
        <v>2404</v>
      </c>
    </row>
    <row r="73" spans="1:15" ht="28.5">
      <c r="A73" s="148" t="str">
        <f t="shared" si="4"/>
        <v>DefinitionsB3</v>
      </c>
      <c r="B73" s="148" t="s">
        <v>2394</v>
      </c>
      <c r="C73" s="148" t="s">
        <v>2405</v>
      </c>
      <c r="D73" s="148" t="s">
        <v>2406</v>
      </c>
      <c r="E73" s="196" t="s">
        <v>2407</v>
      </c>
      <c r="F73" s="148" t="s">
        <v>2406</v>
      </c>
      <c r="G73" s="148" t="s">
        <v>2406</v>
      </c>
      <c r="H73" s="138" t="s">
        <v>2406</v>
      </c>
      <c r="I73" s="148" t="s">
        <v>2406</v>
      </c>
      <c r="J73" s="148" t="s">
        <v>2406</v>
      </c>
      <c r="K73" s="215" t="s">
        <v>2406</v>
      </c>
      <c r="L73" s="221" t="s">
        <v>2406</v>
      </c>
      <c r="M73" s="148" t="s">
        <v>2406</v>
      </c>
    </row>
    <row r="74" spans="1:15">
      <c r="A74" s="148" t="str">
        <f t="shared" si="4"/>
        <v>DefinitionsB4</v>
      </c>
      <c r="B74" s="148" t="s">
        <v>2394</v>
      </c>
      <c r="C74" s="148" t="s">
        <v>2408</v>
      </c>
      <c r="D74" s="148" t="s">
        <v>2409</v>
      </c>
      <c r="E74" s="216" t="s">
        <v>2410</v>
      </c>
      <c r="F74" s="148" t="s">
        <v>2411</v>
      </c>
      <c r="G74" s="148" t="s">
        <v>2412</v>
      </c>
      <c r="H74" s="138" t="s">
        <v>2413</v>
      </c>
      <c r="I74" s="148" t="s">
        <v>2414</v>
      </c>
      <c r="J74" s="148" t="s">
        <v>2415</v>
      </c>
      <c r="K74" s="215" t="s">
        <v>2416</v>
      </c>
      <c r="L74" s="221" t="s">
        <v>2417</v>
      </c>
      <c r="M74" s="148" t="s">
        <v>2418</v>
      </c>
    </row>
    <row r="75" spans="1:15" ht="114">
      <c r="A75" s="148" t="str">
        <f t="shared" ref="A75" si="5">B75&amp;C75</f>
        <v>DefinitionsB5</v>
      </c>
      <c r="B75" s="148" t="s">
        <v>2394</v>
      </c>
      <c r="C75" s="148" t="s">
        <v>2419</v>
      </c>
      <c r="D75" s="148" t="s">
        <v>2420</v>
      </c>
      <c r="E75" s="148" t="s">
        <v>2421</v>
      </c>
      <c r="F75" s="148" t="s">
        <v>2422</v>
      </c>
      <c r="G75" s="148" t="s">
        <v>2423</v>
      </c>
      <c r="H75" s="148" t="s">
        <v>2424</v>
      </c>
      <c r="I75" s="148" t="s">
        <v>2425</v>
      </c>
      <c r="J75" s="148" t="s">
        <v>2426</v>
      </c>
      <c r="K75" s="148" t="s">
        <v>2427</v>
      </c>
      <c r="L75" s="148" t="s">
        <v>2428</v>
      </c>
      <c r="M75" s="148" t="s">
        <v>2429</v>
      </c>
      <c r="N75" s="148" t="s">
        <v>2420</v>
      </c>
      <c r="O75" s="148" t="s">
        <v>2420</v>
      </c>
    </row>
    <row r="76" spans="1:15" ht="28.5">
      <c r="A76" s="148" t="str">
        <f>B76&amp;C76</f>
        <v>DefinitionsB6</v>
      </c>
      <c r="B76" s="148" t="s">
        <v>2394</v>
      </c>
      <c r="C76" s="148" t="s">
        <v>2430</v>
      </c>
      <c r="D76" s="148" t="s">
        <v>2431</v>
      </c>
      <c r="E76" s="216" t="s">
        <v>2432</v>
      </c>
      <c r="F76" s="148" t="s">
        <v>2433</v>
      </c>
      <c r="G76" s="148" t="s">
        <v>2434</v>
      </c>
      <c r="H76" s="148" t="s">
        <v>2435</v>
      </c>
      <c r="I76" s="148" t="s">
        <v>2436</v>
      </c>
      <c r="J76" s="148" t="s">
        <v>2437</v>
      </c>
      <c r="K76" s="215" t="s">
        <v>2438</v>
      </c>
      <c r="L76" s="221" t="s">
        <v>2439</v>
      </c>
      <c r="M76" s="148" t="s">
        <v>2440</v>
      </c>
      <c r="N76" s="106" t="s">
        <v>2441</v>
      </c>
    </row>
    <row r="77" spans="1:15">
      <c r="A77" s="148" t="str">
        <f>B77&amp;C77</f>
        <v>DefinitionsB7</v>
      </c>
      <c r="B77" s="148" t="s">
        <v>2394</v>
      </c>
      <c r="C77" s="148" t="s">
        <v>2442</v>
      </c>
      <c r="D77" s="148" t="s">
        <v>2443</v>
      </c>
      <c r="E77" s="196" t="s">
        <v>2444</v>
      </c>
      <c r="F77" s="148" t="s">
        <v>2445</v>
      </c>
      <c r="G77" s="148" t="s">
        <v>2446</v>
      </c>
      <c r="H77" s="138" t="s">
        <v>2447</v>
      </c>
      <c r="I77" s="148" t="s">
        <v>2448</v>
      </c>
      <c r="J77" s="148" t="s">
        <v>2449</v>
      </c>
      <c r="K77" s="215" t="s">
        <v>2450</v>
      </c>
      <c r="L77" s="221" t="s">
        <v>2451</v>
      </c>
      <c r="M77" s="148" t="s">
        <v>2452</v>
      </c>
      <c r="N77" s="106" t="s">
        <v>2453</v>
      </c>
    </row>
    <row r="78" spans="1:15">
      <c r="A78" s="148" t="str">
        <f>B78&amp;C78</f>
        <v>DefinitionsB8</v>
      </c>
      <c r="B78" s="148" t="s">
        <v>2394</v>
      </c>
      <c r="C78" s="148" t="s">
        <v>2454</v>
      </c>
      <c r="D78" s="148" t="s">
        <v>2455</v>
      </c>
      <c r="E78" s="196" t="s">
        <v>2456</v>
      </c>
      <c r="F78" s="148" t="s">
        <v>2457</v>
      </c>
      <c r="G78" s="148" t="s">
        <v>2458</v>
      </c>
      <c r="H78" s="138" t="s">
        <v>2459</v>
      </c>
      <c r="I78" s="148" t="s">
        <v>2460</v>
      </c>
      <c r="J78" s="148" t="s">
        <v>2461</v>
      </c>
      <c r="K78" s="215" t="s">
        <v>2462</v>
      </c>
      <c r="L78" s="221" t="s">
        <v>2463</v>
      </c>
      <c r="M78" s="148" t="s">
        <v>2464</v>
      </c>
      <c r="N78" s="106" t="s">
        <v>2465</v>
      </c>
    </row>
    <row r="79" spans="1:15" ht="42.75">
      <c r="A79" s="148" t="str">
        <f>B79&amp;C79</f>
        <v>DefinitionsB9</v>
      </c>
      <c r="B79" s="148" t="s">
        <v>2394</v>
      </c>
      <c r="C79" s="148" t="s">
        <v>2466</v>
      </c>
      <c r="D79" s="148" t="s">
        <v>2467</v>
      </c>
      <c r="E79" s="196" t="s">
        <v>2468</v>
      </c>
      <c r="F79" s="148" t="s">
        <v>2469</v>
      </c>
      <c r="G79" s="148" t="s">
        <v>2467</v>
      </c>
      <c r="H79" s="148" t="s">
        <v>2467</v>
      </c>
      <c r="I79" s="148" t="s">
        <v>2467</v>
      </c>
      <c r="J79" s="148" t="s">
        <v>2467</v>
      </c>
      <c r="K79" s="215" t="s">
        <v>2467</v>
      </c>
      <c r="L79" s="221" t="s">
        <v>2467</v>
      </c>
      <c r="M79" s="148" t="s">
        <v>2467</v>
      </c>
      <c r="N79" s="106" t="s">
        <v>2470</v>
      </c>
    </row>
    <row r="80" spans="1:15">
      <c r="A80" s="148" t="str">
        <f>B80&amp;C80</f>
        <v>DefinitionsB10</v>
      </c>
      <c r="B80" s="148" t="s">
        <v>2394</v>
      </c>
      <c r="C80" s="148" t="s">
        <v>2471</v>
      </c>
      <c r="D80" s="148" t="s">
        <v>2472</v>
      </c>
      <c r="E80" s="216" t="s">
        <v>2473</v>
      </c>
      <c r="F80" s="148" t="s">
        <v>2474</v>
      </c>
      <c r="G80" s="148" t="s">
        <v>2475</v>
      </c>
      <c r="H80" s="148" t="s">
        <v>2476</v>
      </c>
      <c r="I80" s="148" t="s">
        <v>2476</v>
      </c>
      <c r="J80" s="148" t="s">
        <v>2477</v>
      </c>
      <c r="K80" s="215" t="s">
        <v>2472</v>
      </c>
      <c r="L80" s="221" t="s">
        <v>2476</v>
      </c>
      <c r="M80" s="148" t="s">
        <v>2478</v>
      </c>
      <c r="N80" s="106" t="s">
        <v>2479</v>
      </c>
    </row>
    <row r="81" spans="1:14" ht="28.5">
      <c r="A81" s="148" t="str">
        <f t="shared" ref="A81" si="6">B81&amp;C81</f>
        <v>DefinitionsB11</v>
      </c>
      <c r="B81" s="148" t="s">
        <v>2394</v>
      </c>
      <c r="C81" s="148" t="s">
        <v>2480</v>
      </c>
      <c r="D81" s="148" t="s">
        <v>2481</v>
      </c>
      <c r="E81" s="196" t="s">
        <v>2482</v>
      </c>
      <c r="F81" s="148" t="s">
        <v>2483</v>
      </c>
      <c r="G81" s="148" t="s">
        <v>2484</v>
      </c>
      <c r="H81" s="148" t="s">
        <v>2485</v>
      </c>
      <c r="I81" s="148" t="s">
        <v>2486</v>
      </c>
      <c r="J81" s="148" t="s">
        <v>2487</v>
      </c>
      <c r="K81" s="215" t="s">
        <v>2488</v>
      </c>
      <c r="L81" s="221" t="s">
        <v>2489</v>
      </c>
      <c r="M81" s="148" t="s">
        <v>2490</v>
      </c>
      <c r="N81" s="106" t="s">
        <v>2491</v>
      </c>
    </row>
    <row r="82" spans="1:14">
      <c r="A82" s="148" t="str">
        <f t="shared" ref="A82:A104" si="7">B82&amp;C82</f>
        <v>DefinitionsB12</v>
      </c>
      <c r="B82" s="148" t="s">
        <v>2394</v>
      </c>
      <c r="C82" s="148" t="s">
        <v>2492</v>
      </c>
      <c r="D82" s="148" t="s">
        <v>2493</v>
      </c>
      <c r="E82" s="196" t="s">
        <v>2494</v>
      </c>
      <c r="F82" s="148" t="s">
        <v>2495</v>
      </c>
      <c r="G82" s="148" t="s">
        <v>2496</v>
      </c>
      <c r="H82" s="148" t="s">
        <v>2497</v>
      </c>
      <c r="I82" s="148" t="s">
        <v>2498</v>
      </c>
      <c r="J82" s="148" t="s">
        <v>2499</v>
      </c>
      <c r="K82" s="215" t="s">
        <v>2500</v>
      </c>
      <c r="L82" s="221" t="s">
        <v>2501</v>
      </c>
      <c r="M82" s="148" t="s">
        <v>2502</v>
      </c>
      <c r="N82" s="106" t="s">
        <v>2503</v>
      </c>
    </row>
    <row r="83" spans="1:14" ht="28.5">
      <c r="A83" s="148" t="str">
        <f t="shared" si="7"/>
        <v>DefinitionsB13</v>
      </c>
      <c r="B83" s="148" t="s">
        <v>2394</v>
      </c>
      <c r="C83" s="148" t="s">
        <v>2504</v>
      </c>
      <c r="D83" s="148" t="s">
        <v>2505</v>
      </c>
      <c r="E83" s="196" t="s">
        <v>2506</v>
      </c>
      <c r="F83" s="148" t="s">
        <v>2507</v>
      </c>
      <c r="G83" s="148" t="s">
        <v>2508</v>
      </c>
      <c r="H83" s="148" t="s">
        <v>2509</v>
      </c>
      <c r="I83" s="148" t="s">
        <v>2510</v>
      </c>
      <c r="J83" s="148" t="s">
        <v>2511</v>
      </c>
      <c r="K83" s="215" t="s">
        <v>2512</v>
      </c>
      <c r="L83" s="221" t="s">
        <v>2513</v>
      </c>
      <c r="M83" s="148" t="s">
        <v>2514</v>
      </c>
      <c r="N83" s="106" t="s">
        <v>2515</v>
      </c>
    </row>
    <row r="84" spans="1:14">
      <c r="A84" s="148" t="str">
        <f t="shared" si="7"/>
        <v>DefinitionsB14</v>
      </c>
      <c r="B84" s="148" t="s">
        <v>2394</v>
      </c>
      <c r="C84" s="148" t="s">
        <v>2516</v>
      </c>
      <c r="D84" s="148" t="s">
        <v>2517</v>
      </c>
      <c r="E84" s="196" t="s">
        <v>2518</v>
      </c>
      <c r="F84" s="148" t="s">
        <v>2519</v>
      </c>
      <c r="G84" s="148" t="s">
        <v>2520</v>
      </c>
      <c r="H84" s="148" t="s">
        <v>2521</v>
      </c>
      <c r="I84" s="148" t="s">
        <v>2522</v>
      </c>
      <c r="J84" s="148" t="s">
        <v>2523</v>
      </c>
      <c r="K84" s="215" t="s">
        <v>2524</v>
      </c>
      <c r="L84" s="221" t="s">
        <v>2525</v>
      </c>
      <c r="M84" s="148" t="s">
        <v>2526</v>
      </c>
      <c r="N84" s="106" t="s">
        <v>2527</v>
      </c>
    </row>
    <row r="85" spans="1:14">
      <c r="A85" s="148" t="str">
        <f t="shared" si="7"/>
        <v>DefinitionsB15</v>
      </c>
      <c r="B85" s="148" t="s">
        <v>2394</v>
      </c>
      <c r="C85" s="148" t="s">
        <v>2528</v>
      </c>
      <c r="D85" s="148" t="s">
        <v>2529</v>
      </c>
      <c r="E85" s="196" t="s">
        <v>2529</v>
      </c>
      <c r="F85" s="148" t="s">
        <v>2529</v>
      </c>
      <c r="G85" s="148" t="s">
        <v>2529</v>
      </c>
      <c r="H85" s="148" t="s">
        <v>2529</v>
      </c>
      <c r="I85" s="148" t="s">
        <v>2529</v>
      </c>
      <c r="J85" s="148" t="s">
        <v>2529</v>
      </c>
      <c r="K85" s="215" t="s">
        <v>2529</v>
      </c>
      <c r="L85" s="221" t="s">
        <v>2529</v>
      </c>
      <c r="M85" s="148" t="s">
        <v>2529</v>
      </c>
      <c r="N85" s="106" t="s">
        <v>2530</v>
      </c>
    </row>
    <row r="86" spans="1:14" ht="28.5">
      <c r="A86" s="148" t="str">
        <f t="shared" si="7"/>
        <v>DefinitionsB16</v>
      </c>
      <c r="B86" s="148" t="s">
        <v>2394</v>
      </c>
      <c r="C86" s="148" t="s">
        <v>2531</v>
      </c>
      <c r="D86" s="148" t="s">
        <v>2532</v>
      </c>
      <c r="E86" s="196" t="s">
        <v>2533</v>
      </c>
      <c r="F86" s="148" t="s">
        <v>2534</v>
      </c>
      <c r="G86" s="148" t="s">
        <v>2535</v>
      </c>
      <c r="H86" s="148" t="s">
        <v>2536</v>
      </c>
      <c r="I86" s="148" t="s">
        <v>2537</v>
      </c>
      <c r="J86" s="148" t="s">
        <v>2538</v>
      </c>
      <c r="K86" s="215" t="s">
        <v>2539</v>
      </c>
      <c r="L86" s="221" t="s">
        <v>2540</v>
      </c>
      <c r="M86" s="148" t="s">
        <v>2541</v>
      </c>
      <c r="N86" s="106" t="s">
        <v>2542</v>
      </c>
    </row>
    <row r="87" spans="1:14">
      <c r="A87" s="148" t="str">
        <f t="shared" si="7"/>
        <v>DefinitionsB17</v>
      </c>
      <c r="B87" s="148" t="s">
        <v>2394</v>
      </c>
      <c r="C87" s="148" t="s">
        <v>2543</v>
      </c>
      <c r="D87" s="148" t="s">
        <v>2544</v>
      </c>
      <c r="E87" s="196" t="s">
        <v>2545</v>
      </c>
      <c r="F87" s="148" t="s">
        <v>2546</v>
      </c>
      <c r="G87" s="148" t="s">
        <v>2547</v>
      </c>
      <c r="H87" s="148" t="s">
        <v>2548</v>
      </c>
      <c r="I87" s="148" t="s">
        <v>2549</v>
      </c>
      <c r="J87" s="148" t="s">
        <v>2550</v>
      </c>
      <c r="K87" s="215" t="s">
        <v>2551</v>
      </c>
      <c r="L87" s="221" t="s">
        <v>2552</v>
      </c>
      <c r="M87" s="148" t="s">
        <v>2553</v>
      </c>
      <c r="N87" s="106" t="s">
        <v>2554</v>
      </c>
    </row>
    <row r="88" spans="1:14">
      <c r="A88" s="148" t="str">
        <f t="shared" si="7"/>
        <v>DefinitionsB18</v>
      </c>
      <c r="B88" s="148" t="s">
        <v>2394</v>
      </c>
      <c r="C88" s="148" t="s">
        <v>2555</v>
      </c>
      <c r="D88" s="148" t="s">
        <v>2556</v>
      </c>
      <c r="E88" s="196" t="s">
        <v>2557</v>
      </c>
      <c r="F88" s="148" t="s">
        <v>2558</v>
      </c>
      <c r="G88" s="148" t="s">
        <v>2559</v>
      </c>
      <c r="H88" s="148" t="s">
        <v>2560</v>
      </c>
      <c r="I88" s="148" t="s">
        <v>2561</v>
      </c>
      <c r="J88" s="148" t="s">
        <v>2562</v>
      </c>
      <c r="K88" s="215" t="s">
        <v>2563</v>
      </c>
      <c r="L88" s="221" t="s">
        <v>2564</v>
      </c>
      <c r="M88" s="148" t="s">
        <v>2565</v>
      </c>
      <c r="N88" s="106" t="s">
        <v>2566</v>
      </c>
    </row>
    <row r="89" spans="1:14" ht="28.5">
      <c r="A89" s="148" t="str">
        <f t="shared" si="7"/>
        <v>DefinitionsB19</v>
      </c>
      <c r="B89" s="148" t="s">
        <v>2394</v>
      </c>
      <c r="C89" s="148" t="s">
        <v>2567</v>
      </c>
      <c r="D89" s="148" t="s">
        <v>2568</v>
      </c>
      <c r="E89" s="196" t="s">
        <v>2569</v>
      </c>
      <c r="F89" s="148" t="s">
        <v>2570</v>
      </c>
      <c r="G89" s="148" t="s">
        <v>2568</v>
      </c>
      <c r="H89" s="148" t="s">
        <v>2571</v>
      </c>
      <c r="I89" s="148" t="s">
        <v>2571</v>
      </c>
      <c r="J89" s="148" t="s">
        <v>2568</v>
      </c>
      <c r="K89" s="215" t="s">
        <v>2568</v>
      </c>
      <c r="L89" s="221" t="s">
        <v>2568</v>
      </c>
      <c r="M89" s="148" t="s">
        <v>2568</v>
      </c>
      <c r="N89" s="106" t="s">
        <v>2572</v>
      </c>
    </row>
    <row r="90" spans="1:14">
      <c r="A90" s="148" t="str">
        <f t="shared" si="7"/>
        <v>DefinitionsB20</v>
      </c>
      <c r="B90" s="148" t="s">
        <v>2394</v>
      </c>
      <c r="C90" s="148" t="s">
        <v>2573</v>
      </c>
      <c r="D90" s="148" t="s">
        <v>2574</v>
      </c>
      <c r="E90" s="196" t="s">
        <v>2575</v>
      </c>
      <c r="F90" s="148" t="s">
        <v>2576</v>
      </c>
      <c r="G90" s="148" t="s">
        <v>2577</v>
      </c>
      <c r="H90" s="148" t="s">
        <v>2578</v>
      </c>
      <c r="I90" s="148" t="s">
        <v>2579</v>
      </c>
      <c r="J90" s="148" t="s">
        <v>2580</v>
      </c>
      <c r="K90" s="215" t="s">
        <v>2581</v>
      </c>
      <c r="L90" s="221" t="s">
        <v>2582</v>
      </c>
      <c r="M90" s="148" t="s">
        <v>2583</v>
      </c>
      <c r="N90" s="106" t="s">
        <v>2584</v>
      </c>
    </row>
    <row r="91" spans="1:14">
      <c r="A91" s="148" t="str">
        <f t="shared" si="7"/>
        <v>DefinitionsB21</v>
      </c>
      <c r="B91" s="148" t="s">
        <v>2394</v>
      </c>
      <c r="C91" s="148" t="s">
        <v>2585</v>
      </c>
      <c r="D91" s="148" t="s">
        <v>2586</v>
      </c>
      <c r="E91" s="216" t="s">
        <v>2587</v>
      </c>
      <c r="F91" s="148" t="s">
        <v>2586</v>
      </c>
      <c r="G91" s="148" t="s">
        <v>2586</v>
      </c>
      <c r="H91" s="148" t="s">
        <v>2586</v>
      </c>
      <c r="I91" s="148" t="s">
        <v>2586</v>
      </c>
      <c r="J91" s="148" t="s">
        <v>2586</v>
      </c>
      <c r="K91" s="215" t="s">
        <v>2586</v>
      </c>
      <c r="L91" s="221" t="s">
        <v>2586</v>
      </c>
      <c r="M91" s="148" t="s">
        <v>2586</v>
      </c>
      <c r="N91" s="106" t="s">
        <v>2588</v>
      </c>
    </row>
    <row r="92" spans="1:14" ht="28.5">
      <c r="A92" s="148" t="str">
        <f t="shared" si="7"/>
        <v>DefinitionsB22</v>
      </c>
      <c r="B92" s="148" t="s">
        <v>2394</v>
      </c>
      <c r="C92" s="148" t="s">
        <v>2589</v>
      </c>
      <c r="D92" s="148" t="s">
        <v>2590</v>
      </c>
      <c r="E92" s="196" t="s">
        <v>2591</v>
      </c>
      <c r="F92" s="148" t="s">
        <v>2592</v>
      </c>
      <c r="G92" s="148" t="s">
        <v>2593</v>
      </c>
      <c r="H92" s="148" t="s">
        <v>2594</v>
      </c>
      <c r="I92" s="148" t="s">
        <v>2595</v>
      </c>
      <c r="J92" s="148" t="s">
        <v>2596</v>
      </c>
      <c r="K92" s="215" t="s">
        <v>2597</v>
      </c>
      <c r="L92" s="221" t="s">
        <v>2598</v>
      </c>
      <c r="M92" s="148" t="s">
        <v>2599</v>
      </c>
      <c r="N92" s="106" t="s">
        <v>2600</v>
      </c>
    </row>
    <row r="93" spans="1:14" ht="28.5">
      <c r="A93" s="148" t="str">
        <f t="shared" si="7"/>
        <v>DefinitionsB23</v>
      </c>
      <c r="B93" s="148" t="s">
        <v>2394</v>
      </c>
      <c r="C93" s="148" t="s">
        <v>2601</v>
      </c>
      <c r="D93" s="148" t="s">
        <v>2602</v>
      </c>
      <c r="E93" s="196" t="s">
        <v>2603</v>
      </c>
      <c r="F93" s="148" t="s">
        <v>2604</v>
      </c>
      <c r="G93" s="148" t="s">
        <v>2605</v>
      </c>
      <c r="H93" s="148" t="s">
        <v>2606</v>
      </c>
      <c r="I93" s="148" t="s">
        <v>2607</v>
      </c>
      <c r="J93" s="148" t="s">
        <v>2602</v>
      </c>
      <c r="K93" s="215" t="s">
        <v>2608</v>
      </c>
      <c r="L93" s="226" t="s">
        <v>2602</v>
      </c>
      <c r="M93" s="148" t="s">
        <v>2609</v>
      </c>
      <c r="N93" s="106" t="s">
        <v>2610</v>
      </c>
    </row>
    <row r="94" spans="1:14" ht="28.5">
      <c r="A94" s="148" t="str">
        <f t="shared" si="7"/>
        <v>DefinitionsB24</v>
      </c>
      <c r="B94" s="148" t="s">
        <v>2394</v>
      </c>
      <c r="C94" s="148" t="s">
        <v>2611</v>
      </c>
      <c r="D94" s="148" t="s">
        <v>2612</v>
      </c>
      <c r="E94" s="196" t="s">
        <v>2613</v>
      </c>
      <c r="F94" s="148" t="s">
        <v>2614</v>
      </c>
      <c r="G94" s="148" t="s">
        <v>2615</v>
      </c>
      <c r="H94" s="148" t="s">
        <v>2616</v>
      </c>
      <c r="I94" s="148" t="s">
        <v>2612</v>
      </c>
      <c r="J94" s="148" t="s">
        <v>2612</v>
      </c>
      <c r="K94" s="215" t="s">
        <v>2617</v>
      </c>
      <c r="L94" s="221" t="s">
        <v>2618</v>
      </c>
      <c r="M94" s="148" t="s">
        <v>2619</v>
      </c>
      <c r="N94" s="106" t="s">
        <v>2620</v>
      </c>
    </row>
    <row r="95" spans="1:14" ht="101.45" customHeight="1">
      <c r="A95" s="148" t="str">
        <f t="shared" si="7"/>
        <v>DefinitionsB25</v>
      </c>
      <c r="B95" s="148" t="s">
        <v>2394</v>
      </c>
      <c r="C95" s="148" t="s">
        <v>2621</v>
      </c>
      <c r="D95" s="148" t="s">
        <v>2622</v>
      </c>
      <c r="E95" s="196" t="s">
        <v>2623</v>
      </c>
      <c r="F95" s="148" t="s">
        <v>2624</v>
      </c>
      <c r="G95" s="148" t="s">
        <v>2625</v>
      </c>
      <c r="H95" s="138" t="s">
        <v>2626</v>
      </c>
      <c r="I95" s="148" t="s">
        <v>2627</v>
      </c>
      <c r="J95" s="148" t="s">
        <v>2628</v>
      </c>
      <c r="K95" s="215" t="s">
        <v>2629</v>
      </c>
      <c r="L95" s="221" t="s">
        <v>2630</v>
      </c>
      <c r="M95" s="148" t="s">
        <v>2631</v>
      </c>
      <c r="N95" s="109" t="s">
        <v>2632</v>
      </c>
    </row>
    <row r="96" spans="1:14">
      <c r="A96" s="148" t="str">
        <f t="shared" si="7"/>
        <v>DefinitionsB26</v>
      </c>
      <c r="B96" s="148" t="s">
        <v>2394</v>
      </c>
      <c r="C96" s="148" t="s">
        <v>2633</v>
      </c>
      <c r="D96" s="148" t="s">
        <v>2634</v>
      </c>
      <c r="E96" s="196" t="s">
        <v>2635</v>
      </c>
      <c r="F96" s="148" t="s">
        <v>2636</v>
      </c>
      <c r="G96" s="148" t="s">
        <v>2637</v>
      </c>
      <c r="H96" s="148" t="s">
        <v>2634</v>
      </c>
      <c r="I96" s="148" t="s">
        <v>2634</v>
      </c>
      <c r="J96" s="148" t="s">
        <v>2634</v>
      </c>
      <c r="K96" s="215" t="s">
        <v>2634</v>
      </c>
      <c r="L96" s="221" t="s">
        <v>2634</v>
      </c>
      <c r="M96" s="148" t="s">
        <v>2634</v>
      </c>
      <c r="N96" s="106" t="s">
        <v>2638</v>
      </c>
    </row>
    <row r="97" spans="1:14" ht="28.5">
      <c r="A97" s="148" t="str">
        <f t="shared" si="7"/>
        <v>DefinitionsB27</v>
      </c>
      <c r="B97" s="148" t="s">
        <v>2394</v>
      </c>
      <c r="C97" s="148" t="s">
        <v>2639</v>
      </c>
      <c r="D97" s="148" t="s">
        <v>2640</v>
      </c>
      <c r="E97" s="196" t="s">
        <v>2641</v>
      </c>
      <c r="F97" s="148" t="s">
        <v>2642</v>
      </c>
      <c r="G97" s="148" t="s">
        <v>2643</v>
      </c>
      <c r="H97" s="148" t="s">
        <v>2644</v>
      </c>
      <c r="I97" s="148" t="s">
        <v>2645</v>
      </c>
      <c r="J97" s="148" t="s">
        <v>2646</v>
      </c>
      <c r="K97" s="215" t="s">
        <v>2647</v>
      </c>
      <c r="L97" s="221" t="s">
        <v>2648</v>
      </c>
      <c r="M97" s="148" t="s">
        <v>2649</v>
      </c>
      <c r="N97" s="106" t="s">
        <v>2650</v>
      </c>
    </row>
    <row r="98" spans="1:14">
      <c r="A98" s="148" t="str">
        <f t="shared" si="7"/>
        <v>DefinitionsB28</v>
      </c>
      <c r="B98" s="148" t="s">
        <v>2394</v>
      </c>
      <c r="C98" s="148" t="s">
        <v>2651</v>
      </c>
      <c r="D98" s="148" t="s">
        <v>2652</v>
      </c>
      <c r="E98" s="196" t="s">
        <v>2653</v>
      </c>
      <c r="F98" s="148" t="s">
        <v>2654</v>
      </c>
      <c r="G98" s="148" t="s">
        <v>2655</v>
      </c>
      <c r="H98" s="148" t="s">
        <v>2656</v>
      </c>
      <c r="I98" s="148" t="s">
        <v>2657</v>
      </c>
      <c r="J98" s="148" t="s">
        <v>2658</v>
      </c>
      <c r="K98" s="215" t="s">
        <v>2659</v>
      </c>
      <c r="L98" s="221" t="s">
        <v>2660</v>
      </c>
      <c r="M98" s="148" t="s">
        <v>2661</v>
      </c>
      <c r="N98" s="106" t="s">
        <v>2662</v>
      </c>
    </row>
    <row r="99" spans="1:14" ht="28.5">
      <c r="A99" s="148" t="str">
        <f t="shared" si="7"/>
        <v>DefinitionsB29</v>
      </c>
      <c r="B99" s="148" t="s">
        <v>2394</v>
      </c>
      <c r="C99" s="148" t="s">
        <v>2663</v>
      </c>
      <c r="D99" s="148" t="s">
        <v>2664</v>
      </c>
      <c r="E99" s="196" t="s">
        <v>2665</v>
      </c>
      <c r="F99" s="148" t="s">
        <v>2666</v>
      </c>
      <c r="G99" s="148" t="s">
        <v>2667</v>
      </c>
      <c r="H99" s="148" t="s">
        <v>2668</v>
      </c>
      <c r="I99" s="148" t="s">
        <v>2669</v>
      </c>
      <c r="J99" s="148" t="s">
        <v>2670</v>
      </c>
      <c r="K99" s="215" t="s">
        <v>2671</v>
      </c>
      <c r="L99" s="221" t="s">
        <v>2672</v>
      </c>
      <c r="M99" s="148" t="s">
        <v>2673</v>
      </c>
      <c r="N99" s="106" t="s">
        <v>2674</v>
      </c>
    </row>
    <row r="100" spans="1:14" ht="28.5">
      <c r="A100" s="148" t="str">
        <f t="shared" si="7"/>
        <v>DefinitionsB30</v>
      </c>
      <c r="B100" s="148" t="s">
        <v>2394</v>
      </c>
      <c r="C100" s="148" t="s">
        <v>2675</v>
      </c>
      <c r="D100" s="148" t="s">
        <v>2676</v>
      </c>
      <c r="E100" s="196" t="s">
        <v>2677</v>
      </c>
      <c r="F100" s="148" t="s">
        <v>2678</v>
      </c>
      <c r="G100" s="148" t="s">
        <v>2679</v>
      </c>
      <c r="H100" s="148" t="s">
        <v>2680</v>
      </c>
      <c r="I100" s="148" t="s">
        <v>2681</v>
      </c>
      <c r="J100" s="148" t="s">
        <v>2682</v>
      </c>
      <c r="K100" s="215" t="s">
        <v>2683</v>
      </c>
      <c r="L100" s="221" t="s">
        <v>2684</v>
      </c>
      <c r="M100" s="148" t="s">
        <v>2685</v>
      </c>
      <c r="N100" s="106" t="s">
        <v>2686</v>
      </c>
    </row>
    <row r="101" spans="1:14" ht="28.5">
      <c r="A101" s="148" t="str">
        <f t="shared" si="7"/>
        <v>DefinitionsB31</v>
      </c>
      <c r="B101" s="148" t="s">
        <v>2394</v>
      </c>
      <c r="C101" s="148" t="s">
        <v>2687</v>
      </c>
      <c r="D101" s="148" t="s">
        <v>2688</v>
      </c>
      <c r="E101" s="196" t="s">
        <v>2689</v>
      </c>
      <c r="F101" s="148" t="s">
        <v>2690</v>
      </c>
      <c r="G101" s="148" t="s">
        <v>2691</v>
      </c>
      <c r="H101" s="148" t="s">
        <v>2692</v>
      </c>
      <c r="I101" s="148" t="s">
        <v>2693</v>
      </c>
      <c r="J101" s="148" t="s">
        <v>2694</v>
      </c>
      <c r="K101" s="215" t="s">
        <v>2695</v>
      </c>
      <c r="L101" s="221" t="s">
        <v>2696</v>
      </c>
      <c r="M101" s="148" t="s">
        <v>2697</v>
      </c>
    </row>
    <row r="102" spans="1:14">
      <c r="A102" s="148" t="str">
        <f t="shared" si="7"/>
        <v>DefinitionsC2</v>
      </c>
      <c r="B102" s="148" t="s">
        <v>2394</v>
      </c>
      <c r="C102" s="148" t="s">
        <v>2698</v>
      </c>
      <c r="D102" s="148" t="s">
        <v>2699</v>
      </c>
      <c r="E102" s="216" t="s">
        <v>2700</v>
      </c>
      <c r="F102" s="148" t="s">
        <v>2701</v>
      </c>
      <c r="G102" s="148" t="s">
        <v>2702</v>
      </c>
      <c r="H102" s="148" t="s">
        <v>2699</v>
      </c>
      <c r="I102" s="148" t="s">
        <v>2703</v>
      </c>
      <c r="J102" s="148" t="s">
        <v>2704</v>
      </c>
      <c r="K102" s="215" t="s">
        <v>2705</v>
      </c>
      <c r="L102" s="221" t="s">
        <v>2706</v>
      </c>
      <c r="M102" s="148" t="s">
        <v>2707</v>
      </c>
    </row>
    <row r="103" spans="1:14">
      <c r="A103" s="148" t="str">
        <f t="shared" si="7"/>
        <v>DefinitionsC3</v>
      </c>
      <c r="B103" s="148" t="s">
        <v>2394</v>
      </c>
      <c r="C103" s="148" t="s">
        <v>2708</v>
      </c>
      <c r="D103" s="148" t="s">
        <v>2709</v>
      </c>
      <c r="E103" s="196" t="s">
        <v>2710</v>
      </c>
      <c r="F103" s="148" t="s">
        <v>2711</v>
      </c>
      <c r="G103" s="148" t="s">
        <v>2712</v>
      </c>
      <c r="H103" s="148" t="s">
        <v>2713</v>
      </c>
      <c r="I103" s="148" t="s">
        <v>2714</v>
      </c>
      <c r="J103" s="148" t="s">
        <v>2715</v>
      </c>
      <c r="K103" s="215" t="s">
        <v>2716</v>
      </c>
      <c r="L103" s="221" t="s">
        <v>2717</v>
      </c>
      <c r="M103" s="148" t="s">
        <v>2718</v>
      </c>
    </row>
    <row r="104" spans="1:14" ht="85.5">
      <c r="A104" s="148" t="str">
        <f t="shared" si="7"/>
        <v>DefinitionsC4</v>
      </c>
      <c r="B104" s="148" t="s">
        <v>2394</v>
      </c>
      <c r="C104" s="148" t="s">
        <v>2719</v>
      </c>
      <c r="D104" s="148" t="s">
        <v>2720</v>
      </c>
      <c r="E104" s="196" t="s">
        <v>2721</v>
      </c>
      <c r="F104" s="148" t="s">
        <v>2722</v>
      </c>
      <c r="G104" s="148" t="s">
        <v>2723</v>
      </c>
      <c r="H104" s="148" t="s">
        <v>2724</v>
      </c>
      <c r="I104" s="148" t="s">
        <v>2725</v>
      </c>
      <c r="J104" s="148" t="s">
        <v>2726</v>
      </c>
      <c r="K104" s="215" t="s">
        <v>2727</v>
      </c>
      <c r="L104" s="221" t="s">
        <v>2728</v>
      </c>
      <c r="M104" s="148" t="s">
        <v>2729</v>
      </c>
    </row>
    <row r="105" spans="1:14" ht="82.5" customHeight="1">
      <c r="A105" s="148" t="str">
        <f t="shared" ref="A105" si="8">B105&amp;C105</f>
        <v>DefinitionsC5</v>
      </c>
      <c r="B105" s="148" t="s">
        <v>2394</v>
      </c>
      <c r="C105" s="148" t="s">
        <v>2730</v>
      </c>
      <c r="D105" s="193" t="s">
        <v>2731</v>
      </c>
      <c r="E105" s="196" t="s">
        <v>2732</v>
      </c>
      <c r="F105" s="148" t="s">
        <v>2733</v>
      </c>
      <c r="G105" s="148" t="s">
        <v>2734</v>
      </c>
      <c r="H105" s="148" t="s">
        <v>2735</v>
      </c>
      <c r="I105" s="148" t="s">
        <v>2736</v>
      </c>
      <c r="J105" s="148" t="s">
        <v>2737</v>
      </c>
      <c r="K105" s="215" t="s">
        <v>2738</v>
      </c>
      <c r="L105" s="221" t="s">
        <v>2739</v>
      </c>
      <c r="M105" s="148" t="s">
        <v>2740</v>
      </c>
    </row>
    <row r="106" spans="1:14" ht="191.25">
      <c r="A106" s="148" t="str">
        <f t="shared" ref="A106:A137" si="9">B106&amp;C106</f>
        <v>DefinitionsC6</v>
      </c>
      <c r="B106" s="148" t="s">
        <v>2394</v>
      </c>
      <c r="C106" s="148" t="s">
        <v>2741</v>
      </c>
      <c r="D106" s="109" t="s">
        <v>2742</v>
      </c>
      <c r="E106" s="240" t="s">
        <v>2743</v>
      </c>
      <c r="F106" s="109" t="s">
        <v>2744</v>
      </c>
      <c r="G106" s="109" t="s">
        <v>2745</v>
      </c>
      <c r="H106" s="109" t="s">
        <v>2746</v>
      </c>
      <c r="I106" s="109" t="s">
        <v>2747</v>
      </c>
      <c r="J106" s="109" t="s">
        <v>2748</v>
      </c>
      <c r="K106" s="109" t="s">
        <v>2749</v>
      </c>
      <c r="L106" s="222" t="s">
        <v>2750</v>
      </c>
      <c r="M106" s="109" t="s">
        <v>2751</v>
      </c>
    </row>
    <row r="107" spans="1:14" ht="156.75">
      <c r="A107" s="148" t="str">
        <f t="shared" si="9"/>
        <v>DefinitionsC7</v>
      </c>
      <c r="B107" s="148" t="s">
        <v>2394</v>
      </c>
      <c r="C107" s="148" t="s">
        <v>2752</v>
      </c>
      <c r="D107" s="148" t="s">
        <v>2753</v>
      </c>
      <c r="E107" s="196" t="s">
        <v>2754</v>
      </c>
      <c r="F107" s="148" t="s">
        <v>2755</v>
      </c>
      <c r="G107" s="148" t="s">
        <v>2756</v>
      </c>
      <c r="H107" s="148" t="s">
        <v>2757</v>
      </c>
      <c r="I107" s="148" t="s">
        <v>2758</v>
      </c>
      <c r="J107" s="148" t="s">
        <v>2759</v>
      </c>
      <c r="K107" s="215" t="s">
        <v>2760</v>
      </c>
      <c r="L107" s="221" t="s">
        <v>2761</v>
      </c>
      <c r="M107" s="148" t="s">
        <v>2453</v>
      </c>
    </row>
    <row r="108" spans="1:14" ht="185.25">
      <c r="A108" s="148" t="str">
        <f t="shared" si="9"/>
        <v>DefinitionsC8</v>
      </c>
      <c r="B108" s="148" t="s">
        <v>2394</v>
      </c>
      <c r="C108" s="148" t="s">
        <v>2762</v>
      </c>
      <c r="D108" s="148" t="s">
        <v>2763</v>
      </c>
      <c r="E108" s="196" t="s">
        <v>2764</v>
      </c>
      <c r="F108" s="148" t="s">
        <v>2765</v>
      </c>
      <c r="G108" s="148" t="s">
        <v>2766</v>
      </c>
      <c r="H108" s="138" t="s">
        <v>2767</v>
      </c>
      <c r="I108" s="148" t="s">
        <v>2768</v>
      </c>
      <c r="J108" s="148" t="s">
        <v>2769</v>
      </c>
      <c r="K108" s="215" t="s">
        <v>2770</v>
      </c>
      <c r="L108" s="221" t="s">
        <v>2771</v>
      </c>
      <c r="M108" s="148" t="s">
        <v>2465</v>
      </c>
    </row>
    <row r="109" spans="1:14" ht="85.5">
      <c r="A109" s="148" t="str">
        <f t="shared" si="9"/>
        <v>DefinitionsC9</v>
      </c>
      <c r="B109" s="148" t="s">
        <v>2394</v>
      </c>
      <c r="C109" s="148" t="s">
        <v>2772</v>
      </c>
      <c r="D109" s="148" t="s">
        <v>2773</v>
      </c>
      <c r="E109" s="196" t="s">
        <v>2774</v>
      </c>
      <c r="F109" s="148" t="s">
        <v>2775</v>
      </c>
      <c r="G109" s="148" t="s">
        <v>2776</v>
      </c>
      <c r="H109" s="148" t="s">
        <v>2777</v>
      </c>
      <c r="I109" s="148" t="s">
        <v>2778</v>
      </c>
      <c r="J109" s="148" t="s">
        <v>2779</v>
      </c>
      <c r="K109" s="215" t="s">
        <v>2780</v>
      </c>
      <c r="L109" s="221" t="s">
        <v>2781</v>
      </c>
      <c r="M109" s="148" t="s">
        <v>2470</v>
      </c>
    </row>
    <row r="110" spans="1:14">
      <c r="A110" s="148" t="str">
        <f t="shared" si="9"/>
        <v>DefinitionsC10</v>
      </c>
      <c r="B110" s="148" t="s">
        <v>2394</v>
      </c>
      <c r="C110" s="148" t="s">
        <v>2782</v>
      </c>
      <c r="D110" s="148" t="s">
        <v>2783</v>
      </c>
      <c r="E110" s="196" t="s">
        <v>2473</v>
      </c>
      <c r="F110" s="148" t="s">
        <v>2784</v>
      </c>
      <c r="G110" s="148" t="s">
        <v>2785</v>
      </c>
      <c r="H110" s="148" t="s">
        <v>2786</v>
      </c>
      <c r="I110" s="148" t="s">
        <v>2787</v>
      </c>
      <c r="J110" s="148" t="s">
        <v>2788</v>
      </c>
      <c r="K110" s="215" t="s">
        <v>2789</v>
      </c>
      <c r="L110" s="221" t="s">
        <v>2790</v>
      </c>
      <c r="M110" s="148" t="s">
        <v>2479</v>
      </c>
    </row>
    <row r="111" spans="1:14" ht="156.75">
      <c r="A111" s="148" t="str">
        <f t="shared" si="9"/>
        <v>DefinitionsC11</v>
      </c>
      <c r="B111" s="148" t="s">
        <v>2394</v>
      </c>
      <c r="C111" s="148" t="s">
        <v>2791</v>
      </c>
      <c r="D111" s="148" t="s">
        <v>2792</v>
      </c>
      <c r="E111" s="241" t="s">
        <v>2793</v>
      </c>
      <c r="F111" s="148" t="s">
        <v>2794</v>
      </c>
      <c r="G111" s="148" t="s">
        <v>2795</v>
      </c>
      <c r="H111" s="148" t="s">
        <v>2796</v>
      </c>
      <c r="I111" s="148" t="s">
        <v>2797</v>
      </c>
      <c r="J111" s="148" t="s">
        <v>2798</v>
      </c>
      <c r="K111" s="215" t="s">
        <v>2799</v>
      </c>
      <c r="L111" s="221" t="s">
        <v>2800</v>
      </c>
      <c r="M111" s="148" t="s">
        <v>2491</v>
      </c>
    </row>
    <row r="112" spans="1:14" ht="128.25">
      <c r="A112" s="148" t="str">
        <f t="shared" si="9"/>
        <v>DefinitionsC12</v>
      </c>
      <c r="B112" s="148" t="s">
        <v>2394</v>
      </c>
      <c r="C112" s="148" t="s">
        <v>2801</v>
      </c>
      <c r="D112" s="148" t="s">
        <v>2802</v>
      </c>
      <c r="E112" s="241" t="s">
        <v>2803</v>
      </c>
      <c r="F112" s="148" t="s">
        <v>2804</v>
      </c>
      <c r="G112" s="148" t="s">
        <v>2805</v>
      </c>
      <c r="H112" s="148" t="s">
        <v>2806</v>
      </c>
      <c r="I112" s="148" t="s">
        <v>2807</v>
      </c>
      <c r="J112" s="148" t="s">
        <v>2808</v>
      </c>
      <c r="K112" s="215" t="s">
        <v>2809</v>
      </c>
      <c r="L112" s="221" t="s">
        <v>2810</v>
      </c>
      <c r="M112" s="148" t="s">
        <v>2811</v>
      </c>
    </row>
    <row r="113" spans="1:13" ht="156.75">
      <c r="A113" s="148" t="str">
        <f t="shared" si="9"/>
        <v>DefinitionsC13</v>
      </c>
      <c r="B113" s="148" t="s">
        <v>2394</v>
      </c>
      <c r="C113" s="148" t="s">
        <v>2812</v>
      </c>
      <c r="D113" s="148" t="s">
        <v>2813</v>
      </c>
      <c r="E113" s="241" t="s">
        <v>2814</v>
      </c>
      <c r="F113" s="148" t="s">
        <v>2815</v>
      </c>
      <c r="G113" s="148" t="s">
        <v>2816</v>
      </c>
      <c r="H113" s="138" t="s">
        <v>2817</v>
      </c>
      <c r="I113" s="148" t="s">
        <v>2818</v>
      </c>
      <c r="J113" s="148" t="s">
        <v>2819</v>
      </c>
      <c r="K113" s="215" t="s">
        <v>2820</v>
      </c>
      <c r="L113" s="221" t="s">
        <v>2821</v>
      </c>
      <c r="M113" s="148" t="s">
        <v>2515</v>
      </c>
    </row>
    <row r="114" spans="1:13" ht="409.5">
      <c r="A114" s="148" t="str">
        <f t="shared" si="9"/>
        <v>DefinitionsC14</v>
      </c>
      <c r="B114" s="148" t="s">
        <v>2394</v>
      </c>
      <c r="C114" s="148" t="s">
        <v>2822</v>
      </c>
      <c r="D114" s="148" t="s">
        <v>2823</v>
      </c>
      <c r="E114" s="241" t="s">
        <v>2824</v>
      </c>
      <c r="F114" s="148" t="s">
        <v>2825</v>
      </c>
      <c r="G114" s="148" t="s">
        <v>2826</v>
      </c>
      <c r="H114" s="148" t="s">
        <v>2827</v>
      </c>
      <c r="I114" s="148" t="s">
        <v>2828</v>
      </c>
      <c r="J114" s="148" t="s">
        <v>2829</v>
      </c>
      <c r="K114" s="215" t="s">
        <v>2830</v>
      </c>
      <c r="L114" s="221" t="s">
        <v>2831</v>
      </c>
      <c r="M114" s="148" t="s">
        <v>2832</v>
      </c>
    </row>
    <row r="115" spans="1:13" ht="270.75">
      <c r="A115" s="148" t="str">
        <f t="shared" si="9"/>
        <v>DefinitionsC15</v>
      </c>
      <c r="B115" s="148" t="s">
        <v>2394</v>
      </c>
      <c r="C115" s="148" t="s">
        <v>2833</v>
      </c>
      <c r="D115" s="148" t="s">
        <v>2834</v>
      </c>
      <c r="E115" s="241" t="s">
        <v>2835</v>
      </c>
      <c r="F115" s="148" t="s">
        <v>2836</v>
      </c>
      <c r="G115" s="148" t="s">
        <v>2837</v>
      </c>
      <c r="H115" s="148" t="s">
        <v>2838</v>
      </c>
      <c r="I115" s="148" t="s">
        <v>2839</v>
      </c>
      <c r="J115" s="148" t="s">
        <v>2840</v>
      </c>
      <c r="K115" s="215" t="s">
        <v>2841</v>
      </c>
      <c r="L115" s="221" t="s">
        <v>2842</v>
      </c>
      <c r="M115" s="148" t="s">
        <v>2530</v>
      </c>
    </row>
    <row r="116" spans="1:13" ht="128.25">
      <c r="A116" s="148" t="str">
        <f t="shared" si="9"/>
        <v>DefinitionsC16</v>
      </c>
      <c r="B116" s="148" t="s">
        <v>2394</v>
      </c>
      <c r="C116" s="148" t="s">
        <v>2843</v>
      </c>
      <c r="D116" s="148" t="s">
        <v>2844</v>
      </c>
      <c r="E116" s="196" t="s">
        <v>2845</v>
      </c>
      <c r="F116" s="148" t="s">
        <v>2846</v>
      </c>
      <c r="G116" s="148" t="s">
        <v>2847</v>
      </c>
      <c r="H116" s="148" t="s">
        <v>2848</v>
      </c>
      <c r="I116" s="148" t="s">
        <v>2849</v>
      </c>
      <c r="J116" s="148" t="s">
        <v>2850</v>
      </c>
      <c r="K116" s="215" t="s">
        <v>2851</v>
      </c>
      <c r="L116" s="221" t="s">
        <v>2852</v>
      </c>
      <c r="M116" s="148" t="s">
        <v>2542</v>
      </c>
    </row>
    <row r="117" spans="1:13" ht="356.25">
      <c r="A117" s="148" t="str">
        <f t="shared" si="9"/>
        <v>DefinitionsC17</v>
      </c>
      <c r="B117" s="148" t="s">
        <v>2394</v>
      </c>
      <c r="C117" s="148" t="s">
        <v>2853</v>
      </c>
      <c r="D117" s="148" t="s">
        <v>2854</v>
      </c>
      <c r="E117" s="241" t="s">
        <v>2855</v>
      </c>
      <c r="F117" s="148" t="s">
        <v>2856</v>
      </c>
      <c r="G117" s="148" t="s">
        <v>2857</v>
      </c>
      <c r="H117" s="148" t="s">
        <v>2858</v>
      </c>
      <c r="I117" s="148" t="s">
        <v>2859</v>
      </c>
      <c r="J117" s="148" t="s">
        <v>2860</v>
      </c>
      <c r="K117" s="215" t="s">
        <v>2861</v>
      </c>
      <c r="L117" s="221" t="s">
        <v>2862</v>
      </c>
      <c r="M117" s="148" t="s">
        <v>2863</v>
      </c>
    </row>
    <row r="118" spans="1:13" ht="242.25">
      <c r="A118" s="148" t="str">
        <f t="shared" si="9"/>
        <v>DefinitionsC18</v>
      </c>
      <c r="B118" s="148" t="s">
        <v>2394</v>
      </c>
      <c r="C118" s="148" t="s">
        <v>2864</v>
      </c>
      <c r="D118" s="148" t="s">
        <v>2865</v>
      </c>
      <c r="E118" s="241" t="s">
        <v>2866</v>
      </c>
      <c r="F118" s="148" t="s">
        <v>2867</v>
      </c>
      <c r="G118" s="148" t="s">
        <v>2868</v>
      </c>
      <c r="H118" s="138" t="s">
        <v>2869</v>
      </c>
      <c r="I118" s="148" t="s">
        <v>2870</v>
      </c>
      <c r="J118" s="148" t="s">
        <v>2871</v>
      </c>
      <c r="K118" s="215" t="s">
        <v>2872</v>
      </c>
      <c r="L118" s="221" t="s">
        <v>2873</v>
      </c>
      <c r="M118" s="148" t="s">
        <v>2874</v>
      </c>
    </row>
    <row r="119" spans="1:13" ht="28.5">
      <c r="A119" s="148" t="str">
        <f t="shared" si="9"/>
        <v>DefinitionsC19</v>
      </c>
      <c r="B119" s="148" t="s">
        <v>2394</v>
      </c>
      <c r="C119" s="148" t="s">
        <v>2875</v>
      </c>
      <c r="D119" s="148" t="s">
        <v>2876</v>
      </c>
      <c r="E119" s="196" t="s">
        <v>2877</v>
      </c>
      <c r="F119" s="148" t="s">
        <v>2878</v>
      </c>
      <c r="G119" s="148" t="s">
        <v>2879</v>
      </c>
      <c r="H119" s="148" t="s">
        <v>2880</v>
      </c>
      <c r="I119" s="148" t="s">
        <v>2881</v>
      </c>
      <c r="J119" s="148" t="s">
        <v>2882</v>
      </c>
      <c r="K119" s="215" t="s">
        <v>2883</v>
      </c>
      <c r="L119" s="221" t="s">
        <v>2884</v>
      </c>
      <c r="M119" s="148" t="s">
        <v>2572</v>
      </c>
    </row>
    <row r="120" spans="1:13" ht="71.25">
      <c r="A120" s="148" t="str">
        <f t="shared" si="9"/>
        <v>DefinitionsC20</v>
      </c>
      <c r="B120" s="148" t="s">
        <v>2394</v>
      </c>
      <c r="C120" s="148" t="s">
        <v>2885</v>
      </c>
      <c r="D120" s="148" t="s">
        <v>2886</v>
      </c>
      <c r="E120" s="196" t="s">
        <v>2887</v>
      </c>
      <c r="F120" s="148" t="s">
        <v>2888</v>
      </c>
      <c r="G120" s="148" t="s">
        <v>2889</v>
      </c>
      <c r="H120" s="148" t="s">
        <v>2890</v>
      </c>
      <c r="I120" s="148" t="s">
        <v>2891</v>
      </c>
      <c r="J120" s="148" t="s">
        <v>2892</v>
      </c>
      <c r="K120" s="215" t="s">
        <v>2893</v>
      </c>
      <c r="L120" s="221" t="s">
        <v>2894</v>
      </c>
      <c r="M120" s="148" t="s">
        <v>2584</v>
      </c>
    </row>
    <row r="121" spans="1:13" ht="28.5">
      <c r="A121" s="148" t="str">
        <f t="shared" si="9"/>
        <v>DefinitionsC21</v>
      </c>
      <c r="B121" s="148" t="s">
        <v>2394</v>
      </c>
      <c r="C121" s="148" t="s">
        <v>2895</v>
      </c>
      <c r="D121" s="148" t="s">
        <v>2588</v>
      </c>
      <c r="E121" s="196" t="s">
        <v>2896</v>
      </c>
      <c r="F121" s="148" t="s">
        <v>2897</v>
      </c>
      <c r="G121" s="148" t="s">
        <v>2898</v>
      </c>
      <c r="H121" s="148" t="s">
        <v>2588</v>
      </c>
      <c r="I121" s="148" t="s">
        <v>2588</v>
      </c>
      <c r="J121" s="148" t="s">
        <v>2588</v>
      </c>
      <c r="K121" s="215" t="s">
        <v>2588</v>
      </c>
      <c r="L121" s="221" t="s">
        <v>2588</v>
      </c>
      <c r="M121" s="148" t="s">
        <v>2588</v>
      </c>
    </row>
    <row r="122" spans="1:13" ht="171">
      <c r="A122" s="148" t="str">
        <f t="shared" si="9"/>
        <v>DefinitionsC22</v>
      </c>
      <c r="B122" s="148" t="s">
        <v>2394</v>
      </c>
      <c r="C122" s="148" t="s">
        <v>2899</v>
      </c>
      <c r="D122" s="148" t="s">
        <v>2900</v>
      </c>
      <c r="E122" s="241" t="s">
        <v>2901</v>
      </c>
      <c r="F122" s="148" t="s">
        <v>2902</v>
      </c>
      <c r="G122" s="148" t="s">
        <v>2903</v>
      </c>
      <c r="H122" s="148" t="s">
        <v>2904</v>
      </c>
      <c r="I122" s="148" t="s">
        <v>2905</v>
      </c>
      <c r="J122" s="148" t="s">
        <v>2906</v>
      </c>
      <c r="K122" s="215" t="s">
        <v>2907</v>
      </c>
      <c r="L122" s="221" t="s">
        <v>2908</v>
      </c>
      <c r="M122" s="148" t="s">
        <v>2909</v>
      </c>
    </row>
    <row r="123" spans="1:13" ht="114">
      <c r="A123" s="148" t="str">
        <f t="shared" si="9"/>
        <v>DefinitionsC23</v>
      </c>
      <c r="B123" s="148" t="s">
        <v>2394</v>
      </c>
      <c r="C123" s="148" t="s">
        <v>2910</v>
      </c>
      <c r="D123" s="148" t="s">
        <v>2911</v>
      </c>
      <c r="E123" s="196" t="s">
        <v>2912</v>
      </c>
      <c r="F123" s="148" t="s">
        <v>2913</v>
      </c>
      <c r="G123" s="148" t="s">
        <v>2914</v>
      </c>
      <c r="H123" s="148" t="s">
        <v>2915</v>
      </c>
      <c r="I123" s="148" t="s">
        <v>2916</v>
      </c>
      <c r="J123" s="148" t="s">
        <v>2917</v>
      </c>
      <c r="K123" s="215" t="s">
        <v>2918</v>
      </c>
      <c r="L123" s="221" t="s">
        <v>2919</v>
      </c>
      <c r="M123" s="148" t="s">
        <v>2920</v>
      </c>
    </row>
    <row r="124" spans="1:13" ht="313.5">
      <c r="A124" s="148" t="str">
        <f t="shared" si="9"/>
        <v>DefinitionsC24</v>
      </c>
      <c r="B124" s="148" t="s">
        <v>2394</v>
      </c>
      <c r="C124" s="148" t="s">
        <v>2921</v>
      </c>
      <c r="D124" s="148" t="s">
        <v>2922</v>
      </c>
      <c r="E124" s="241" t="s">
        <v>2923</v>
      </c>
      <c r="F124" s="148" t="s">
        <v>2924</v>
      </c>
      <c r="G124" s="148" t="s">
        <v>2925</v>
      </c>
      <c r="H124" s="148" t="s">
        <v>2926</v>
      </c>
      <c r="I124" s="148" t="s">
        <v>2927</v>
      </c>
      <c r="J124" s="148" t="s">
        <v>2928</v>
      </c>
      <c r="K124" s="215" t="s">
        <v>2929</v>
      </c>
      <c r="L124" s="221" t="s">
        <v>2930</v>
      </c>
      <c r="M124" s="148" t="s">
        <v>2931</v>
      </c>
    </row>
    <row r="125" spans="1:13" ht="299.25">
      <c r="A125" s="148" t="str">
        <f t="shared" si="9"/>
        <v>DefinitionsC25</v>
      </c>
      <c r="B125" s="148" t="s">
        <v>2394</v>
      </c>
      <c r="C125" s="148" t="s">
        <v>2932</v>
      </c>
      <c r="D125" s="148" t="s">
        <v>2933</v>
      </c>
      <c r="E125" s="241" t="s">
        <v>2934</v>
      </c>
      <c r="F125" s="148" t="s">
        <v>2935</v>
      </c>
      <c r="G125" s="148" t="s">
        <v>2936</v>
      </c>
      <c r="H125" s="148" t="s">
        <v>2937</v>
      </c>
      <c r="I125" s="148" t="s">
        <v>2938</v>
      </c>
      <c r="J125" s="148" t="s">
        <v>2939</v>
      </c>
      <c r="K125" s="215" t="s">
        <v>2940</v>
      </c>
      <c r="L125" s="221" t="s">
        <v>2941</v>
      </c>
      <c r="M125" s="148" t="s">
        <v>2942</v>
      </c>
    </row>
    <row r="126" spans="1:13" ht="28.5">
      <c r="A126" s="148" t="str">
        <f t="shared" si="9"/>
        <v>DefinitionsC26</v>
      </c>
      <c r="B126" s="148" t="s">
        <v>2394</v>
      </c>
      <c r="C126" s="148" t="s">
        <v>2943</v>
      </c>
      <c r="D126" s="148" t="s">
        <v>2944</v>
      </c>
      <c r="E126" s="196" t="s">
        <v>2945</v>
      </c>
      <c r="F126" s="148" t="s">
        <v>2946</v>
      </c>
      <c r="G126" s="148" t="s">
        <v>2947</v>
      </c>
      <c r="H126" s="148" t="s">
        <v>2944</v>
      </c>
      <c r="I126" s="148" t="s">
        <v>2948</v>
      </c>
      <c r="J126" s="148" t="s">
        <v>2944</v>
      </c>
      <c r="K126" s="215" t="s">
        <v>2944</v>
      </c>
      <c r="L126" s="221" t="s">
        <v>2944</v>
      </c>
      <c r="M126" s="148" t="s">
        <v>2600</v>
      </c>
    </row>
    <row r="127" spans="1:13" ht="156.75">
      <c r="A127" s="148" t="str">
        <f t="shared" si="9"/>
        <v>DefinitionsC27</v>
      </c>
      <c r="B127" s="148" t="s">
        <v>2394</v>
      </c>
      <c r="C127" s="148" t="s">
        <v>2949</v>
      </c>
      <c r="D127" s="148" t="s">
        <v>2950</v>
      </c>
      <c r="E127" s="241" t="s">
        <v>2951</v>
      </c>
      <c r="F127" s="148" t="s">
        <v>2952</v>
      </c>
      <c r="G127" s="148" t="s">
        <v>2953</v>
      </c>
      <c r="H127" s="148" t="s">
        <v>2954</v>
      </c>
      <c r="I127" s="148" t="s">
        <v>2955</v>
      </c>
      <c r="J127" s="148" t="s">
        <v>2956</v>
      </c>
      <c r="K127" s="215" t="s">
        <v>2957</v>
      </c>
      <c r="L127" s="221" t="s">
        <v>2958</v>
      </c>
      <c r="M127" s="148" t="s">
        <v>2638</v>
      </c>
    </row>
    <row r="128" spans="1:13" ht="99.75">
      <c r="A128" s="148" t="str">
        <f t="shared" si="9"/>
        <v>DefinitionsC28</v>
      </c>
      <c r="B128" s="148" t="s">
        <v>2394</v>
      </c>
      <c r="C128" s="148" t="s">
        <v>2959</v>
      </c>
      <c r="D128" s="148" t="s">
        <v>2960</v>
      </c>
      <c r="E128" s="196" t="s">
        <v>2961</v>
      </c>
      <c r="F128" s="148" t="s">
        <v>2962</v>
      </c>
      <c r="G128" s="148" t="s">
        <v>2963</v>
      </c>
      <c r="H128" s="148" t="s">
        <v>2964</v>
      </c>
      <c r="I128" s="148" t="s">
        <v>2965</v>
      </c>
      <c r="J128" s="148" t="s">
        <v>2966</v>
      </c>
      <c r="K128" s="215" t="s">
        <v>2967</v>
      </c>
      <c r="L128" s="221" t="s">
        <v>2968</v>
      </c>
      <c r="M128" s="148" t="s">
        <v>2969</v>
      </c>
    </row>
    <row r="129" spans="1:13" ht="228">
      <c r="A129" s="148" t="str">
        <f t="shared" si="9"/>
        <v>DefinitionsC29</v>
      </c>
      <c r="B129" s="148" t="s">
        <v>2394</v>
      </c>
      <c r="C129" s="148" t="s">
        <v>2970</v>
      </c>
      <c r="D129" s="148" t="s">
        <v>2971</v>
      </c>
      <c r="E129" s="241" t="s">
        <v>2972</v>
      </c>
      <c r="F129" s="148" t="s">
        <v>2973</v>
      </c>
      <c r="G129" s="148" t="s">
        <v>2974</v>
      </c>
      <c r="H129" s="148" t="s">
        <v>2975</v>
      </c>
      <c r="I129" s="148" t="s">
        <v>2976</v>
      </c>
      <c r="J129" s="148" t="s">
        <v>2977</v>
      </c>
      <c r="K129" s="215" t="s">
        <v>2978</v>
      </c>
      <c r="L129" s="221" t="s">
        <v>2979</v>
      </c>
      <c r="M129" s="148" t="s">
        <v>2980</v>
      </c>
    </row>
    <row r="130" spans="1:13" ht="213.75">
      <c r="A130" s="148" t="str">
        <f t="shared" si="9"/>
        <v>DefinitionsC30</v>
      </c>
      <c r="B130" s="148" t="s">
        <v>2394</v>
      </c>
      <c r="C130" s="148" t="s">
        <v>2981</v>
      </c>
      <c r="D130" s="148" t="s">
        <v>2982</v>
      </c>
      <c r="E130" s="241" t="s">
        <v>2983</v>
      </c>
      <c r="F130" s="148" t="s">
        <v>2984</v>
      </c>
      <c r="G130" s="148" t="s">
        <v>2985</v>
      </c>
      <c r="H130" s="138" t="s">
        <v>2986</v>
      </c>
      <c r="I130" s="148" t="s">
        <v>2987</v>
      </c>
      <c r="J130" s="148" t="s">
        <v>2988</v>
      </c>
      <c r="K130" s="215" t="s">
        <v>2989</v>
      </c>
      <c r="L130" s="221" t="s">
        <v>2990</v>
      </c>
      <c r="M130" s="148" t="s">
        <v>2991</v>
      </c>
    </row>
    <row r="131" spans="1:13" ht="202.5">
      <c r="A131" s="148" t="str">
        <f t="shared" si="9"/>
        <v>DefinitionsC31</v>
      </c>
      <c r="B131" s="148" t="s">
        <v>2394</v>
      </c>
      <c r="C131" s="148" t="s">
        <v>2992</v>
      </c>
      <c r="D131" s="148" t="s">
        <v>2993</v>
      </c>
      <c r="E131" s="241" t="s">
        <v>2994</v>
      </c>
      <c r="F131" s="148" t="s">
        <v>2995</v>
      </c>
      <c r="G131" s="148" t="s">
        <v>2996</v>
      </c>
      <c r="H131" s="138" t="s">
        <v>2997</v>
      </c>
      <c r="I131" s="148" t="s">
        <v>2998</v>
      </c>
      <c r="J131" s="148" t="s">
        <v>2999</v>
      </c>
      <c r="K131" s="215" t="s">
        <v>3000</v>
      </c>
      <c r="L131" s="221" t="s">
        <v>3001</v>
      </c>
      <c r="M131" s="148" t="s">
        <v>3002</v>
      </c>
    </row>
    <row r="132" spans="1:13">
      <c r="A132" s="148" t="str">
        <f t="shared" si="9"/>
        <v>DeclarationD2</v>
      </c>
      <c r="B132" s="148" t="s">
        <v>3003</v>
      </c>
      <c r="C132" s="148" t="s">
        <v>3004</v>
      </c>
      <c r="D132" s="148" t="s">
        <v>3005</v>
      </c>
      <c r="E132" s="196" t="s">
        <v>3005</v>
      </c>
      <c r="F132" s="148" t="s">
        <v>3005</v>
      </c>
      <c r="G132" s="148" t="s">
        <v>3005</v>
      </c>
      <c r="H132" s="148" t="s">
        <v>3005</v>
      </c>
      <c r="I132" s="148" t="s">
        <v>3005</v>
      </c>
      <c r="J132" s="148" t="s">
        <v>3005</v>
      </c>
      <c r="K132" s="148" t="s">
        <v>3005</v>
      </c>
      <c r="L132" s="221" t="s">
        <v>3005</v>
      </c>
      <c r="M132" s="157" t="s">
        <v>3005</v>
      </c>
    </row>
    <row r="133" spans="1:13" ht="28.5">
      <c r="A133" s="148" t="str">
        <f t="shared" si="9"/>
        <v>DeclarationF3</v>
      </c>
      <c r="B133" s="148" t="s">
        <v>3003</v>
      </c>
      <c r="C133" s="148" t="s">
        <v>3006</v>
      </c>
      <c r="D133" s="148" t="s">
        <v>3007</v>
      </c>
      <c r="E133" s="196" t="s">
        <v>3008</v>
      </c>
      <c r="F133" s="148" t="s">
        <v>3009</v>
      </c>
      <c r="G133" s="148" t="s">
        <v>3010</v>
      </c>
      <c r="H133" s="148" t="s">
        <v>3011</v>
      </c>
      <c r="I133" s="148" t="s">
        <v>3012</v>
      </c>
      <c r="J133" s="148" t="s">
        <v>3013</v>
      </c>
      <c r="K133" s="148" t="s">
        <v>3014</v>
      </c>
      <c r="L133" s="226" t="s">
        <v>3015</v>
      </c>
      <c r="M133" s="148" t="s">
        <v>3016</v>
      </c>
    </row>
    <row r="134" spans="1:13" ht="28.5">
      <c r="A134" s="148" t="str">
        <f t="shared" si="9"/>
        <v>DeclarationI3</v>
      </c>
      <c r="B134" s="148" t="s">
        <v>3003</v>
      </c>
      <c r="C134" s="148" t="s">
        <v>3017</v>
      </c>
      <c r="D134" s="148" t="s">
        <v>3018</v>
      </c>
      <c r="E134" s="196" t="s">
        <v>3019</v>
      </c>
      <c r="F134" s="148" t="s">
        <v>3020</v>
      </c>
      <c r="G134" s="148" t="s">
        <v>3021</v>
      </c>
      <c r="H134" s="148" t="s">
        <v>3022</v>
      </c>
      <c r="I134" s="148" t="s">
        <v>3023</v>
      </c>
      <c r="J134" s="148" t="s">
        <v>3024</v>
      </c>
      <c r="K134" s="148" t="s">
        <v>3025</v>
      </c>
      <c r="L134" s="226" t="s">
        <v>3026</v>
      </c>
      <c r="M134" s="148" t="s">
        <v>3027</v>
      </c>
    </row>
    <row r="135" spans="1:13">
      <c r="A135" s="148" t="str">
        <f t="shared" si="9"/>
        <v>DeclarationI4</v>
      </c>
      <c r="B135" s="148" t="s">
        <v>3003</v>
      </c>
      <c r="C135" s="148" t="s">
        <v>3028</v>
      </c>
      <c r="D135" s="148" t="s">
        <v>3029</v>
      </c>
      <c r="F135" s="148" t="s">
        <v>3030</v>
      </c>
      <c r="G135" s="148" t="s">
        <v>3031</v>
      </c>
      <c r="H135" s="148" t="s">
        <v>3032</v>
      </c>
      <c r="I135" s="148" t="s">
        <v>3033</v>
      </c>
      <c r="J135" s="148" t="s">
        <v>3034</v>
      </c>
      <c r="K135" s="148" t="s">
        <v>3035</v>
      </c>
      <c r="L135" s="226" t="s">
        <v>3036</v>
      </c>
      <c r="M135" s="148" t="s">
        <v>3037</v>
      </c>
    </row>
    <row r="136" spans="1:13" ht="57">
      <c r="A136" s="148" t="str">
        <f t="shared" si="9"/>
        <v>DeclarationB4</v>
      </c>
      <c r="B136" s="148" t="s">
        <v>3003</v>
      </c>
      <c r="C136" s="148" t="s">
        <v>2408</v>
      </c>
      <c r="D136" s="148" t="s">
        <v>3038</v>
      </c>
      <c r="E136" s="241" t="s">
        <v>3039</v>
      </c>
      <c r="F136" s="148" t="s">
        <v>3040</v>
      </c>
      <c r="G136" s="148" t="s">
        <v>3041</v>
      </c>
      <c r="H136" s="148" t="s">
        <v>3042</v>
      </c>
      <c r="I136" s="148" t="s">
        <v>3043</v>
      </c>
      <c r="J136" s="148" t="s">
        <v>3044</v>
      </c>
      <c r="K136" s="215" t="s">
        <v>3045</v>
      </c>
      <c r="L136" s="221" t="s">
        <v>3046</v>
      </c>
      <c r="M136" s="148" t="s">
        <v>3047</v>
      </c>
    </row>
    <row r="137" spans="1:13" ht="60">
      <c r="A137" s="148" t="str">
        <f t="shared" si="9"/>
        <v>DeclarationB6</v>
      </c>
      <c r="B137" s="148" t="s">
        <v>3003</v>
      </c>
      <c r="C137" s="148" t="s">
        <v>2430</v>
      </c>
      <c r="D137" s="148" t="s">
        <v>3048</v>
      </c>
      <c r="E137" s="148" t="s">
        <v>3049</v>
      </c>
      <c r="F137" s="247" t="s">
        <v>3050</v>
      </c>
      <c r="G137" s="223" t="s">
        <v>3051</v>
      </c>
      <c r="H137" s="217" t="s">
        <v>3052</v>
      </c>
      <c r="I137" s="223" t="s">
        <v>3053</v>
      </c>
      <c r="J137" s="223" t="s">
        <v>3054</v>
      </c>
      <c r="K137" s="224" t="s">
        <v>3055</v>
      </c>
      <c r="L137" s="217" t="s">
        <v>3056</v>
      </c>
      <c r="M137" s="223" t="s">
        <v>3057</v>
      </c>
    </row>
    <row r="138" spans="1:13" ht="57">
      <c r="A138" s="148" t="str">
        <f t="shared" ref="A138:A168" si="10">B138&amp;C138</f>
        <v>DeclarationB7</v>
      </c>
      <c r="B138" s="148" t="s">
        <v>3003</v>
      </c>
      <c r="C138" s="148" t="s">
        <v>2442</v>
      </c>
      <c r="D138" s="148" t="s">
        <v>3058</v>
      </c>
      <c r="E138" s="241" t="s">
        <v>3059</v>
      </c>
      <c r="F138" s="148" t="s">
        <v>3060</v>
      </c>
      <c r="G138" s="148" t="s">
        <v>3061</v>
      </c>
      <c r="H138" s="148" t="s">
        <v>3062</v>
      </c>
      <c r="I138" s="148" t="s">
        <v>3063</v>
      </c>
      <c r="J138" s="148" t="s">
        <v>3064</v>
      </c>
      <c r="K138" s="215" t="s">
        <v>3065</v>
      </c>
      <c r="L138" s="221" t="s">
        <v>3066</v>
      </c>
      <c r="M138" s="148" t="s">
        <v>3067</v>
      </c>
    </row>
    <row r="139" spans="1:13">
      <c r="A139" s="148" t="str">
        <f t="shared" si="10"/>
        <v>DeclarationB8</v>
      </c>
      <c r="B139" s="148" t="s">
        <v>3003</v>
      </c>
      <c r="C139" s="148" t="s">
        <v>2454</v>
      </c>
      <c r="D139" s="148" t="s">
        <v>3068</v>
      </c>
      <c r="E139" s="196" t="s">
        <v>3069</v>
      </c>
      <c r="F139" s="148" t="s">
        <v>3070</v>
      </c>
      <c r="G139" s="148" t="s">
        <v>3071</v>
      </c>
      <c r="H139" s="148" t="s">
        <v>3072</v>
      </c>
      <c r="I139" s="148" t="s">
        <v>3073</v>
      </c>
      <c r="J139" s="148" t="s">
        <v>3074</v>
      </c>
      <c r="K139" s="215" t="s">
        <v>3075</v>
      </c>
      <c r="L139" s="221" t="s">
        <v>3076</v>
      </c>
      <c r="M139" s="148" t="s">
        <v>3077</v>
      </c>
    </row>
    <row r="140" spans="1:13">
      <c r="A140" s="148" t="str">
        <f t="shared" si="10"/>
        <v>DeclarationB9</v>
      </c>
      <c r="B140" s="148" t="s">
        <v>3003</v>
      </c>
      <c r="C140" s="148" t="s">
        <v>2466</v>
      </c>
      <c r="D140" s="148" t="s">
        <v>3078</v>
      </c>
      <c r="E140" s="196" t="s">
        <v>3079</v>
      </c>
      <c r="F140" s="148" t="s">
        <v>3080</v>
      </c>
      <c r="G140" s="148" t="s">
        <v>3081</v>
      </c>
      <c r="H140" s="148" t="s">
        <v>3082</v>
      </c>
      <c r="I140" s="148" t="s">
        <v>3083</v>
      </c>
      <c r="J140" s="148" t="s">
        <v>3084</v>
      </c>
      <c r="K140" s="215" t="s">
        <v>3085</v>
      </c>
      <c r="L140" s="221" t="s">
        <v>3086</v>
      </c>
      <c r="M140" s="148" t="s">
        <v>3087</v>
      </c>
    </row>
    <row r="141" spans="1:13" ht="28.5">
      <c r="A141" s="148" t="str">
        <f t="shared" si="10"/>
        <v>DeclarationB10</v>
      </c>
      <c r="B141" s="148" t="s">
        <v>3003</v>
      </c>
      <c r="C141" s="148" t="s">
        <v>2471</v>
      </c>
      <c r="D141" s="148" t="s">
        <v>3088</v>
      </c>
      <c r="E141" s="196" t="s">
        <v>3089</v>
      </c>
      <c r="F141" s="148" t="s">
        <v>3090</v>
      </c>
      <c r="G141" s="148" t="s">
        <v>3091</v>
      </c>
      <c r="H141" s="148" t="s">
        <v>3092</v>
      </c>
      <c r="I141" s="148" t="s">
        <v>3093</v>
      </c>
      <c r="J141" s="148" t="s">
        <v>3094</v>
      </c>
      <c r="K141" s="215" t="s">
        <v>3095</v>
      </c>
      <c r="L141" s="221" t="s">
        <v>3096</v>
      </c>
      <c r="M141" s="148" t="s">
        <v>3097</v>
      </c>
    </row>
    <row r="142" spans="1:13" ht="28.5">
      <c r="A142" s="148" t="str">
        <f t="shared" si="10"/>
        <v>DeclarationB10A</v>
      </c>
      <c r="B142" s="148" t="s">
        <v>3003</v>
      </c>
      <c r="C142" s="148" t="s">
        <v>3098</v>
      </c>
      <c r="D142" s="148" t="s">
        <v>3088</v>
      </c>
      <c r="E142" s="196" t="s">
        <v>3089</v>
      </c>
      <c r="F142" s="148" t="s">
        <v>3090</v>
      </c>
      <c r="G142" s="148" t="s">
        <v>3091</v>
      </c>
      <c r="H142" s="148" t="s">
        <v>3092</v>
      </c>
      <c r="I142" s="148" t="s">
        <v>3093</v>
      </c>
      <c r="J142" s="148" t="s">
        <v>3094</v>
      </c>
      <c r="K142" s="215" t="s">
        <v>3095</v>
      </c>
      <c r="L142" s="221" t="s">
        <v>3096</v>
      </c>
      <c r="M142" s="148" t="s">
        <v>3097</v>
      </c>
    </row>
    <row r="143" spans="1:13" ht="28.5">
      <c r="A143" s="148" t="str">
        <f t="shared" si="10"/>
        <v>DeclarationB10C</v>
      </c>
      <c r="B143" s="148" t="s">
        <v>3003</v>
      </c>
      <c r="C143" s="148" t="s">
        <v>3099</v>
      </c>
      <c r="D143" s="148" t="s">
        <v>3100</v>
      </c>
      <c r="E143" s="196" t="s">
        <v>3101</v>
      </c>
      <c r="F143" s="148" t="s">
        <v>3102</v>
      </c>
      <c r="G143" s="148" t="s">
        <v>3103</v>
      </c>
      <c r="H143" s="148" t="s">
        <v>3104</v>
      </c>
      <c r="I143" s="148" t="s">
        <v>3105</v>
      </c>
      <c r="J143" s="148" t="s">
        <v>3106</v>
      </c>
      <c r="K143" s="215" t="s">
        <v>3107</v>
      </c>
      <c r="L143" s="221" t="s">
        <v>3108</v>
      </c>
      <c r="M143" s="148" t="s">
        <v>3109</v>
      </c>
    </row>
    <row r="144" spans="1:13" ht="28.5">
      <c r="A144" s="148" t="str">
        <f t="shared" si="10"/>
        <v>DeclarationB10B</v>
      </c>
      <c r="B144" s="148" t="s">
        <v>3003</v>
      </c>
      <c r="C144" s="148" t="s">
        <v>3110</v>
      </c>
      <c r="D144" s="148" t="s">
        <v>3111</v>
      </c>
      <c r="E144" s="241" t="s">
        <v>3112</v>
      </c>
      <c r="F144" s="148" t="s">
        <v>3113</v>
      </c>
      <c r="G144" s="148" t="s">
        <v>3114</v>
      </c>
      <c r="H144" s="148" t="s">
        <v>3115</v>
      </c>
      <c r="I144" s="148" t="s">
        <v>3116</v>
      </c>
      <c r="J144" s="148" t="s">
        <v>3117</v>
      </c>
      <c r="K144" s="215" t="s">
        <v>3118</v>
      </c>
      <c r="L144" s="221" t="s">
        <v>3119</v>
      </c>
      <c r="M144" s="148" t="s">
        <v>3120</v>
      </c>
    </row>
    <row r="145" spans="1:13" ht="28.5">
      <c r="A145" s="148" t="str">
        <f t="shared" si="10"/>
        <v>DeclarationD11</v>
      </c>
      <c r="B145" s="148" t="s">
        <v>3003</v>
      </c>
      <c r="C145" s="148" t="s">
        <v>3121</v>
      </c>
      <c r="D145" s="148" t="s">
        <v>3122</v>
      </c>
      <c r="E145" s="241" t="s">
        <v>3123</v>
      </c>
      <c r="F145" s="148" t="s">
        <v>3124</v>
      </c>
      <c r="G145" s="148" t="s">
        <v>3125</v>
      </c>
      <c r="H145" s="148" t="s">
        <v>3126</v>
      </c>
      <c r="I145" s="148" t="s">
        <v>3127</v>
      </c>
      <c r="J145" s="148" t="s">
        <v>3128</v>
      </c>
      <c r="K145" s="148" t="s">
        <v>3129</v>
      </c>
      <c r="L145" s="226" t="s">
        <v>3130</v>
      </c>
      <c r="M145" s="148" t="s">
        <v>3131</v>
      </c>
    </row>
    <row r="146" spans="1:13" ht="28.5">
      <c r="A146" s="148" t="str">
        <f t="shared" si="10"/>
        <v>DeclarationB12</v>
      </c>
      <c r="B146" s="148" t="s">
        <v>3003</v>
      </c>
      <c r="C146" s="148" t="s">
        <v>2492</v>
      </c>
      <c r="D146" s="148" t="s">
        <v>3132</v>
      </c>
      <c r="E146" s="241" t="s">
        <v>3133</v>
      </c>
      <c r="F146" s="148" t="s">
        <v>3134</v>
      </c>
      <c r="G146" s="148" t="s">
        <v>3135</v>
      </c>
      <c r="H146" s="148" t="s">
        <v>3136</v>
      </c>
      <c r="I146" s="148" t="s">
        <v>3137</v>
      </c>
      <c r="J146" s="148" t="s">
        <v>3138</v>
      </c>
      <c r="K146" s="215" t="s">
        <v>3139</v>
      </c>
      <c r="L146" s="221" t="s">
        <v>3140</v>
      </c>
      <c r="M146" s="148" t="s">
        <v>3141</v>
      </c>
    </row>
    <row r="147" spans="1:13" ht="28.5">
      <c r="A147" s="148" t="str">
        <f t="shared" si="10"/>
        <v>DeclarationB13</v>
      </c>
      <c r="B147" s="148" t="s">
        <v>3003</v>
      </c>
      <c r="C147" s="148" t="s">
        <v>2504</v>
      </c>
      <c r="D147" s="148" t="s">
        <v>3142</v>
      </c>
      <c r="E147" s="241" t="s">
        <v>3143</v>
      </c>
      <c r="F147" s="148" t="s">
        <v>3144</v>
      </c>
      <c r="G147" s="148" t="s">
        <v>3145</v>
      </c>
      <c r="H147" s="148" t="s">
        <v>3146</v>
      </c>
      <c r="I147" s="148" t="s">
        <v>3147</v>
      </c>
      <c r="J147" s="148" t="s">
        <v>3148</v>
      </c>
      <c r="K147" s="215" t="s">
        <v>3149</v>
      </c>
      <c r="L147" s="221" t="s">
        <v>3150</v>
      </c>
      <c r="M147" s="148" t="s">
        <v>3151</v>
      </c>
    </row>
    <row r="148" spans="1:13" ht="28.5">
      <c r="A148" s="148" t="str">
        <f t="shared" si="10"/>
        <v>DeclarationB14</v>
      </c>
      <c r="B148" s="148" t="s">
        <v>3003</v>
      </c>
      <c r="C148" s="148" t="s">
        <v>2516</v>
      </c>
      <c r="D148" s="148" t="s">
        <v>3152</v>
      </c>
      <c r="E148" s="196" t="s">
        <v>3153</v>
      </c>
      <c r="F148" s="148" t="s">
        <v>3154</v>
      </c>
      <c r="G148" s="148" t="s">
        <v>3155</v>
      </c>
      <c r="H148" s="148" t="s">
        <v>3156</v>
      </c>
      <c r="I148" s="148" t="s">
        <v>3157</v>
      </c>
      <c r="J148" s="148" t="s">
        <v>3156</v>
      </c>
      <c r="K148" s="215" t="s">
        <v>3158</v>
      </c>
      <c r="L148" s="221" t="s">
        <v>3159</v>
      </c>
      <c r="M148" s="148" t="s">
        <v>3160</v>
      </c>
    </row>
    <row r="149" spans="1:13" ht="28.5">
      <c r="A149" s="148" t="str">
        <f t="shared" si="10"/>
        <v>DeclarationB15</v>
      </c>
      <c r="B149" s="148" t="s">
        <v>3003</v>
      </c>
      <c r="C149" s="148" t="s">
        <v>2528</v>
      </c>
      <c r="D149" s="148" t="s">
        <v>3161</v>
      </c>
      <c r="E149" s="196" t="s">
        <v>3162</v>
      </c>
      <c r="F149" s="148" t="s">
        <v>3163</v>
      </c>
      <c r="G149" s="148" t="s">
        <v>3164</v>
      </c>
      <c r="H149" s="148" t="s">
        <v>3165</v>
      </c>
      <c r="I149" s="148" t="s">
        <v>3166</v>
      </c>
      <c r="J149" s="148" t="s">
        <v>3167</v>
      </c>
      <c r="K149" s="215" t="s">
        <v>3168</v>
      </c>
      <c r="L149" s="221" t="s">
        <v>3169</v>
      </c>
      <c r="M149" s="148" t="s">
        <v>3170</v>
      </c>
    </row>
    <row r="150" spans="1:13" ht="28.5">
      <c r="A150" s="148" t="str">
        <f t="shared" si="10"/>
        <v>DeclarationB16</v>
      </c>
      <c r="B150" s="148" t="s">
        <v>3003</v>
      </c>
      <c r="C150" s="148" t="s">
        <v>2531</v>
      </c>
      <c r="D150" s="148" t="s">
        <v>3171</v>
      </c>
      <c r="E150" s="196" t="s">
        <v>3172</v>
      </c>
      <c r="F150" s="148" t="s">
        <v>3173</v>
      </c>
      <c r="G150" s="148" t="s">
        <v>3174</v>
      </c>
      <c r="H150" s="148" t="s">
        <v>3175</v>
      </c>
      <c r="I150" s="148" t="s">
        <v>3176</v>
      </c>
      <c r="J150" s="148" t="s">
        <v>3177</v>
      </c>
      <c r="K150" s="215" t="s">
        <v>3178</v>
      </c>
      <c r="L150" s="221" t="s">
        <v>3179</v>
      </c>
      <c r="M150" s="148" t="s">
        <v>3180</v>
      </c>
    </row>
    <row r="151" spans="1:13" ht="28.5">
      <c r="A151" s="148" t="str">
        <f t="shared" si="10"/>
        <v>DeclarationB17</v>
      </c>
      <c r="B151" s="148" t="s">
        <v>3003</v>
      </c>
      <c r="C151" s="148" t="s">
        <v>2543</v>
      </c>
      <c r="D151" s="148" t="s">
        <v>3181</v>
      </c>
      <c r="E151" s="196" t="s">
        <v>3182</v>
      </c>
      <c r="F151" s="148" t="s">
        <v>3183</v>
      </c>
      <c r="G151" s="148" t="s">
        <v>3184</v>
      </c>
      <c r="H151" s="148" t="s">
        <v>3185</v>
      </c>
      <c r="I151" s="148" t="s">
        <v>3186</v>
      </c>
      <c r="J151" s="148" t="s">
        <v>3187</v>
      </c>
      <c r="K151" s="215" t="s">
        <v>3188</v>
      </c>
      <c r="L151" s="221" t="s">
        <v>3189</v>
      </c>
      <c r="M151" s="148" t="s">
        <v>3190</v>
      </c>
    </row>
    <row r="152" spans="1:13" ht="28.5">
      <c r="A152" s="148" t="str">
        <f t="shared" si="10"/>
        <v>DeclarationB18</v>
      </c>
      <c r="B152" s="148" t="s">
        <v>3003</v>
      </c>
      <c r="C152" s="148" t="s">
        <v>2555</v>
      </c>
      <c r="D152" s="148" t="s">
        <v>3191</v>
      </c>
      <c r="E152" s="196" t="s">
        <v>3192</v>
      </c>
      <c r="F152" s="148" t="s">
        <v>3193</v>
      </c>
      <c r="G152" s="148" t="s">
        <v>3194</v>
      </c>
      <c r="H152" s="148" t="s">
        <v>3195</v>
      </c>
      <c r="I152" s="148" t="s">
        <v>3196</v>
      </c>
      <c r="J152" s="148" t="s">
        <v>3197</v>
      </c>
      <c r="K152" s="215" t="s">
        <v>3198</v>
      </c>
      <c r="L152" s="221" t="s">
        <v>3199</v>
      </c>
      <c r="M152" s="148" t="s">
        <v>3200</v>
      </c>
    </row>
    <row r="153" spans="1:13" ht="28.5">
      <c r="A153" s="148" t="str">
        <f t="shared" si="10"/>
        <v>DeclarationB19</v>
      </c>
      <c r="B153" s="148" t="s">
        <v>3003</v>
      </c>
      <c r="C153" s="148" t="s">
        <v>2567</v>
      </c>
      <c r="D153" s="148" t="s">
        <v>3201</v>
      </c>
      <c r="E153" s="196" t="s">
        <v>3202</v>
      </c>
      <c r="F153" s="148" t="s">
        <v>3203</v>
      </c>
      <c r="G153" s="148" t="s">
        <v>3204</v>
      </c>
      <c r="H153" s="148" t="s">
        <v>3205</v>
      </c>
      <c r="I153" s="148" t="s">
        <v>3206</v>
      </c>
      <c r="J153" s="148" t="s">
        <v>3207</v>
      </c>
      <c r="K153" s="215" t="s">
        <v>3208</v>
      </c>
      <c r="L153" s="221" t="s">
        <v>3209</v>
      </c>
      <c r="M153" s="148" t="s">
        <v>3210</v>
      </c>
    </row>
    <row r="154" spans="1:13" ht="28.5">
      <c r="A154" s="148" t="str">
        <f t="shared" si="10"/>
        <v>DeclarationB20</v>
      </c>
      <c r="B154" s="148" t="s">
        <v>3003</v>
      </c>
      <c r="C154" s="148" t="s">
        <v>2573</v>
      </c>
      <c r="D154" s="148" t="s">
        <v>3211</v>
      </c>
      <c r="E154" s="196" t="s">
        <v>3212</v>
      </c>
      <c r="F154" s="148" t="s">
        <v>3213</v>
      </c>
      <c r="G154" s="148" t="s">
        <v>3214</v>
      </c>
      <c r="H154" s="148" t="s">
        <v>3215</v>
      </c>
      <c r="I154" s="148" t="s">
        <v>3216</v>
      </c>
      <c r="J154" s="148" t="s">
        <v>3217</v>
      </c>
      <c r="K154" s="215" t="s">
        <v>3218</v>
      </c>
      <c r="L154" s="221" t="s">
        <v>3219</v>
      </c>
      <c r="M154" s="148" t="s">
        <v>3220</v>
      </c>
    </row>
    <row r="155" spans="1:13" ht="28.5">
      <c r="A155" s="148" t="str">
        <f t="shared" si="10"/>
        <v>DeclarationB21</v>
      </c>
      <c r="B155" s="148" t="s">
        <v>3003</v>
      </c>
      <c r="C155" s="148" t="s">
        <v>2585</v>
      </c>
      <c r="D155" s="148" t="s">
        <v>3221</v>
      </c>
      <c r="E155" s="196" t="s">
        <v>3222</v>
      </c>
      <c r="F155" s="138" t="s">
        <v>3223</v>
      </c>
      <c r="G155" s="148" t="s">
        <v>3224</v>
      </c>
      <c r="H155" s="148" t="s">
        <v>3225</v>
      </c>
      <c r="I155" s="148" t="s">
        <v>3226</v>
      </c>
      <c r="J155" s="148" t="s">
        <v>3227</v>
      </c>
      <c r="K155" s="215" t="s">
        <v>3228</v>
      </c>
      <c r="L155" s="221" t="s">
        <v>3229</v>
      </c>
      <c r="M155" s="148" t="s">
        <v>3230</v>
      </c>
    </row>
    <row r="156" spans="1:13" ht="28.5">
      <c r="A156" s="148" t="str">
        <f t="shared" si="10"/>
        <v>DeclarationB22</v>
      </c>
      <c r="B156" s="148" t="s">
        <v>3003</v>
      </c>
      <c r="C156" s="148" t="s">
        <v>2589</v>
      </c>
      <c r="D156" s="148" t="s">
        <v>3231</v>
      </c>
      <c r="E156" s="216" t="s">
        <v>3232</v>
      </c>
      <c r="F156" s="148" t="s">
        <v>3233</v>
      </c>
      <c r="G156" s="148" t="s">
        <v>3234</v>
      </c>
      <c r="H156" s="148" t="s">
        <v>3235</v>
      </c>
      <c r="I156" s="148" t="s">
        <v>3236</v>
      </c>
      <c r="J156" s="148" t="s">
        <v>3237</v>
      </c>
      <c r="K156" s="215" t="s">
        <v>3238</v>
      </c>
      <c r="L156" s="221" t="s">
        <v>3239</v>
      </c>
      <c r="M156" s="148" t="s">
        <v>3240</v>
      </c>
    </row>
    <row r="157" spans="1:13" ht="42.75">
      <c r="A157" s="148" t="str">
        <f t="shared" si="10"/>
        <v>DeclarationB24</v>
      </c>
      <c r="B157" s="148" t="s">
        <v>3003</v>
      </c>
      <c r="C157" s="148" t="s">
        <v>2611</v>
      </c>
      <c r="D157" s="148" t="s">
        <v>3241</v>
      </c>
      <c r="E157" s="196" t="s">
        <v>3242</v>
      </c>
      <c r="F157" s="148" t="s">
        <v>3243</v>
      </c>
      <c r="G157" s="148" t="s">
        <v>3244</v>
      </c>
      <c r="H157" s="148" t="s">
        <v>3245</v>
      </c>
      <c r="I157" s="148" t="s">
        <v>3246</v>
      </c>
      <c r="J157" s="148" t="s">
        <v>3247</v>
      </c>
      <c r="K157" s="215" t="s">
        <v>3248</v>
      </c>
      <c r="L157" s="221" t="s">
        <v>3249</v>
      </c>
      <c r="M157" s="148" t="s">
        <v>3250</v>
      </c>
    </row>
    <row r="158" spans="1:13" ht="30">
      <c r="A158" s="148" t="str">
        <f t="shared" si="10"/>
        <v>DeclarationB25</v>
      </c>
      <c r="B158" s="148" t="s">
        <v>3003</v>
      </c>
      <c r="C158" s="148" t="s">
        <v>2621</v>
      </c>
      <c r="D158" s="109" t="s">
        <v>3251</v>
      </c>
      <c r="E158" s="197" t="s">
        <v>3252</v>
      </c>
      <c r="F158" s="247" t="s">
        <v>3253</v>
      </c>
      <c r="G158" s="223" t="s">
        <v>3254</v>
      </c>
      <c r="H158" s="223" t="s">
        <v>3255</v>
      </c>
      <c r="I158" s="223" t="s">
        <v>3256</v>
      </c>
      <c r="J158" s="223" t="s">
        <v>3257</v>
      </c>
      <c r="K158" s="224" t="s">
        <v>3258</v>
      </c>
      <c r="L158" s="217" t="s">
        <v>3259</v>
      </c>
      <c r="M158" s="223" t="s">
        <v>3260</v>
      </c>
    </row>
    <row r="159" spans="1:13" ht="28.5">
      <c r="A159" s="148" t="str">
        <f t="shared" si="10"/>
        <v>DeclarationB31</v>
      </c>
      <c r="B159" s="148" t="s">
        <v>3003</v>
      </c>
      <c r="C159" s="148" t="s">
        <v>2687</v>
      </c>
      <c r="D159" s="109" t="s">
        <v>3261</v>
      </c>
      <c r="E159" s="197" t="s">
        <v>3262</v>
      </c>
      <c r="F159" s="247" t="s">
        <v>3263</v>
      </c>
      <c r="G159" s="217" t="s">
        <v>3264</v>
      </c>
      <c r="H159" s="223" t="s">
        <v>3265</v>
      </c>
      <c r="I159" s="217" t="s">
        <v>3266</v>
      </c>
      <c r="J159" s="217" t="s">
        <v>3267</v>
      </c>
      <c r="K159" s="224" t="s">
        <v>3268</v>
      </c>
      <c r="L159" s="217" t="s">
        <v>3269</v>
      </c>
      <c r="M159" s="217" t="s">
        <v>3270</v>
      </c>
    </row>
    <row r="160" spans="1:13" ht="51">
      <c r="A160" s="148" t="str">
        <f t="shared" si="10"/>
        <v>DeclarationB37</v>
      </c>
      <c r="B160" s="148" t="s">
        <v>3003</v>
      </c>
      <c r="C160" s="148" t="s">
        <v>3271</v>
      </c>
      <c r="D160" s="109" t="s">
        <v>3272</v>
      </c>
      <c r="E160" s="216" t="s">
        <v>3273</v>
      </c>
      <c r="F160" s="109" t="s">
        <v>3274</v>
      </c>
      <c r="G160" s="109" t="s">
        <v>3275</v>
      </c>
      <c r="H160" s="109" t="s">
        <v>3276</v>
      </c>
      <c r="I160" s="109" t="s">
        <v>3277</v>
      </c>
      <c r="J160" s="109" t="s">
        <v>3278</v>
      </c>
      <c r="K160" s="109" t="s">
        <v>3279</v>
      </c>
      <c r="L160" s="222" t="s">
        <v>3280</v>
      </c>
      <c r="M160" s="109" t="s">
        <v>3281</v>
      </c>
    </row>
    <row r="161" spans="1:13" ht="38.25">
      <c r="A161" s="148" t="str">
        <f t="shared" si="10"/>
        <v>DeclarationB43</v>
      </c>
      <c r="B161" s="148" t="s">
        <v>3003</v>
      </c>
      <c r="C161" s="148" t="s">
        <v>3282</v>
      </c>
      <c r="D161" s="109" t="s">
        <v>3283</v>
      </c>
      <c r="E161" s="109" t="s">
        <v>3284</v>
      </c>
      <c r="F161" s="109" t="s">
        <v>3285</v>
      </c>
      <c r="G161" s="109" t="s">
        <v>3286</v>
      </c>
      <c r="H161" s="109" t="s">
        <v>3287</v>
      </c>
      <c r="I161" s="109" t="s">
        <v>3288</v>
      </c>
      <c r="J161" s="109" t="s">
        <v>3289</v>
      </c>
      <c r="K161" s="109" t="s">
        <v>3290</v>
      </c>
      <c r="L161" s="109" t="s">
        <v>3291</v>
      </c>
      <c r="M161" s="109" t="s">
        <v>3292</v>
      </c>
    </row>
    <row r="162" spans="1:13" ht="45">
      <c r="A162" s="148" t="str">
        <f t="shared" si="10"/>
        <v>DeclarationB49</v>
      </c>
      <c r="B162" s="148" t="s">
        <v>3003</v>
      </c>
      <c r="C162" s="148" t="s">
        <v>3293</v>
      </c>
      <c r="D162" s="109" t="s">
        <v>3294</v>
      </c>
      <c r="E162" s="216" t="s">
        <v>3295</v>
      </c>
      <c r="F162" s="109" t="s">
        <v>3296</v>
      </c>
      <c r="G162" s="109" t="s">
        <v>3297</v>
      </c>
      <c r="H162" s="109" t="s">
        <v>3298</v>
      </c>
      <c r="I162" s="109" t="s">
        <v>3299</v>
      </c>
      <c r="J162" s="109" t="s">
        <v>3300</v>
      </c>
      <c r="K162" s="109" t="s">
        <v>3301</v>
      </c>
      <c r="L162" s="222" t="s">
        <v>3302</v>
      </c>
      <c r="M162" s="109" t="s">
        <v>3303</v>
      </c>
    </row>
    <row r="163" spans="1:13" ht="42.75">
      <c r="A163" s="148" t="str">
        <f t="shared" si="10"/>
        <v>DeclarationB55</v>
      </c>
      <c r="B163" s="148" t="s">
        <v>3003</v>
      </c>
      <c r="C163" s="148" t="s">
        <v>3304</v>
      </c>
      <c r="D163" s="109" t="s">
        <v>3305</v>
      </c>
      <c r="E163" s="242" t="s">
        <v>3306</v>
      </c>
      <c r="F163" s="217" t="s">
        <v>3307</v>
      </c>
      <c r="G163" s="217" t="s">
        <v>3308</v>
      </c>
      <c r="H163" s="217" t="s">
        <v>3309</v>
      </c>
      <c r="I163" s="217" t="s">
        <v>3310</v>
      </c>
      <c r="J163" s="217" t="s">
        <v>3311</v>
      </c>
      <c r="K163" s="224" t="s">
        <v>3312</v>
      </c>
      <c r="L163" s="217" t="s">
        <v>3313</v>
      </c>
      <c r="M163" s="217" t="s">
        <v>3314</v>
      </c>
    </row>
    <row r="164" spans="1:13" ht="30">
      <c r="A164" s="148" t="str">
        <f t="shared" si="10"/>
        <v>DeclarationB61</v>
      </c>
      <c r="B164" s="148" t="s">
        <v>3003</v>
      </c>
      <c r="C164" s="148" t="s">
        <v>3315</v>
      </c>
      <c r="D164" s="109" t="s">
        <v>3316</v>
      </c>
      <c r="E164" s="240" t="s">
        <v>3317</v>
      </c>
      <c r="F164" s="109" t="s">
        <v>3318</v>
      </c>
      <c r="G164" s="109" t="s">
        <v>3319</v>
      </c>
      <c r="H164" s="109" t="s">
        <v>3320</v>
      </c>
      <c r="I164" s="109" t="s">
        <v>3321</v>
      </c>
      <c r="J164" s="109" t="s">
        <v>3322</v>
      </c>
      <c r="K164" s="109" t="s">
        <v>3323</v>
      </c>
      <c r="L164" s="222" t="s">
        <v>3324</v>
      </c>
      <c r="M164" s="109" t="s">
        <v>3325</v>
      </c>
    </row>
    <row r="165" spans="1:13" ht="38.25">
      <c r="A165" s="148" t="str">
        <f t="shared" si="10"/>
        <v>DeclarationB67</v>
      </c>
      <c r="B165" s="148" t="s">
        <v>3003</v>
      </c>
      <c r="C165" s="148" t="s">
        <v>3326</v>
      </c>
      <c r="D165" s="109" t="s">
        <v>3327</v>
      </c>
      <c r="E165" s="240" t="s">
        <v>3328</v>
      </c>
      <c r="F165" s="109" t="s">
        <v>3329</v>
      </c>
      <c r="G165" s="109" t="s">
        <v>3330</v>
      </c>
      <c r="H165" s="109" t="s">
        <v>3331</v>
      </c>
      <c r="I165" s="109" t="s">
        <v>3332</v>
      </c>
      <c r="J165" s="109" t="s">
        <v>3333</v>
      </c>
      <c r="K165" s="109" t="s">
        <v>3334</v>
      </c>
      <c r="L165" s="222" t="s">
        <v>3335</v>
      </c>
      <c r="M165" s="109" t="s">
        <v>3336</v>
      </c>
    </row>
    <row r="166" spans="1:13" ht="28.5">
      <c r="A166" s="148" t="str">
        <f t="shared" si="10"/>
        <v>DeclarationB73</v>
      </c>
      <c r="B166" s="148" t="s">
        <v>3003</v>
      </c>
      <c r="C166" s="148" t="s">
        <v>3337</v>
      </c>
      <c r="D166" s="148" t="s">
        <v>3338</v>
      </c>
      <c r="E166" s="241" t="s">
        <v>3339</v>
      </c>
      <c r="F166" s="148" t="s">
        <v>3340</v>
      </c>
      <c r="G166" s="148" t="s">
        <v>3341</v>
      </c>
      <c r="H166" s="148" t="s">
        <v>3342</v>
      </c>
      <c r="I166" s="148" t="s">
        <v>3343</v>
      </c>
      <c r="J166" s="148" t="s">
        <v>3344</v>
      </c>
      <c r="K166" s="215" t="s">
        <v>3345</v>
      </c>
      <c r="L166" s="221" t="s">
        <v>3346</v>
      </c>
      <c r="M166" s="148" t="s">
        <v>3347</v>
      </c>
    </row>
    <row r="167" spans="1:13" ht="28.5">
      <c r="A167" s="148" t="str">
        <f t="shared" si="10"/>
        <v>DeclarationB75</v>
      </c>
      <c r="B167" s="148" t="s">
        <v>3003</v>
      </c>
      <c r="C167" s="148" t="s">
        <v>3348</v>
      </c>
      <c r="D167" s="148" t="s">
        <v>3349</v>
      </c>
      <c r="E167" s="148" t="s">
        <v>3350</v>
      </c>
      <c r="F167" s="148" t="s">
        <v>3351</v>
      </c>
      <c r="G167" s="148" t="s">
        <v>3352</v>
      </c>
      <c r="H167" s="148" t="s">
        <v>3353</v>
      </c>
      <c r="I167" s="148" t="s">
        <v>3354</v>
      </c>
      <c r="J167" s="148" t="s">
        <v>3355</v>
      </c>
      <c r="K167" s="148" t="s">
        <v>3356</v>
      </c>
      <c r="L167" s="148" t="s">
        <v>3357</v>
      </c>
      <c r="M167" s="148" t="s">
        <v>3358</v>
      </c>
    </row>
    <row r="168" spans="1:13" ht="71.25">
      <c r="A168" s="148" t="str">
        <f t="shared" si="10"/>
        <v>DeclarationB77</v>
      </c>
      <c r="B168" s="148" t="s">
        <v>3003</v>
      </c>
      <c r="C168" s="148" t="s">
        <v>3359</v>
      </c>
      <c r="D168" s="148" t="s">
        <v>3360</v>
      </c>
      <c r="E168" s="148" t="s">
        <v>3361</v>
      </c>
      <c r="F168" s="148" t="s">
        <v>3362</v>
      </c>
      <c r="G168" s="148" t="s">
        <v>3363</v>
      </c>
      <c r="H168" s="148" t="s">
        <v>3364</v>
      </c>
      <c r="I168" s="148" t="s">
        <v>3365</v>
      </c>
      <c r="J168" s="148" t="s">
        <v>3366</v>
      </c>
      <c r="K168" s="148" t="s">
        <v>3367</v>
      </c>
      <c r="L168" s="148" t="s">
        <v>3368</v>
      </c>
      <c r="M168" s="148" t="s">
        <v>3369</v>
      </c>
    </row>
    <row r="169" spans="1:13" ht="51">
      <c r="A169" s="148" t="str">
        <f t="shared" ref="A169" si="11">B169&amp;C169</f>
        <v>DeclarationB79</v>
      </c>
      <c r="B169" s="148" t="s">
        <v>3003</v>
      </c>
      <c r="C169" s="148" t="s">
        <v>3370</v>
      </c>
      <c r="D169" s="109" t="s">
        <v>3371</v>
      </c>
      <c r="E169" s="240" t="s">
        <v>3372</v>
      </c>
      <c r="F169" s="109" t="s">
        <v>3373</v>
      </c>
      <c r="G169" s="109" t="s">
        <v>3374</v>
      </c>
      <c r="H169" s="109" t="s">
        <v>3375</v>
      </c>
      <c r="I169" s="109" t="s">
        <v>3376</v>
      </c>
      <c r="J169" s="109" t="s">
        <v>3377</v>
      </c>
      <c r="K169" s="109" t="s">
        <v>3378</v>
      </c>
      <c r="L169" s="222" t="s">
        <v>3379</v>
      </c>
      <c r="M169" s="109" t="s">
        <v>3380</v>
      </c>
    </row>
    <row r="170" spans="1:13" ht="38.25">
      <c r="A170" s="148" t="str">
        <f t="shared" ref="A170:A205" si="12">B170&amp;C170</f>
        <v>DeclarationB81</v>
      </c>
      <c r="B170" s="148" t="s">
        <v>3003</v>
      </c>
      <c r="C170" s="148" t="s">
        <v>3381</v>
      </c>
      <c r="D170" s="109" t="s">
        <v>3382</v>
      </c>
      <c r="E170" s="109" t="s">
        <v>3383</v>
      </c>
      <c r="F170" s="109" t="s">
        <v>3384</v>
      </c>
      <c r="G170" s="109" t="s">
        <v>3385</v>
      </c>
      <c r="H170" s="109" t="s">
        <v>3386</v>
      </c>
      <c r="I170" s="109" t="s">
        <v>3387</v>
      </c>
      <c r="J170" s="109" t="s">
        <v>3388</v>
      </c>
      <c r="K170" s="109" t="s">
        <v>3389</v>
      </c>
      <c r="L170" s="109" t="s">
        <v>3390</v>
      </c>
      <c r="M170" s="109" t="s">
        <v>3391</v>
      </c>
    </row>
    <row r="171" spans="1:13" ht="45">
      <c r="A171" s="148" t="str">
        <f t="shared" si="12"/>
        <v>DeclarationB83</v>
      </c>
      <c r="B171" s="148" t="s">
        <v>3003</v>
      </c>
      <c r="C171" s="148" t="s">
        <v>3392</v>
      </c>
      <c r="D171" s="109" t="s">
        <v>3393</v>
      </c>
      <c r="E171" s="242" t="s">
        <v>3394</v>
      </c>
      <c r="F171" s="247" t="s">
        <v>3395</v>
      </c>
      <c r="G171" s="217" t="s">
        <v>3396</v>
      </c>
      <c r="H171" s="217" t="s">
        <v>3397</v>
      </c>
      <c r="I171" s="217" t="s">
        <v>3398</v>
      </c>
      <c r="J171" s="217" t="s">
        <v>3399</v>
      </c>
      <c r="K171" s="224" t="s">
        <v>3400</v>
      </c>
      <c r="L171" s="217" t="s">
        <v>3401</v>
      </c>
      <c r="M171" s="217" t="s">
        <v>3402</v>
      </c>
    </row>
    <row r="172" spans="1:13" ht="57">
      <c r="A172" s="148" t="str">
        <f t="shared" si="12"/>
        <v>DeclarationB85</v>
      </c>
      <c r="B172" s="148" t="s">
        <v>3003</v>
      </c>
      <c r="C172" s="148" t="s">
        <v>3403</v>
      </c>
      <c r="D172" s="148" t="s">
        <v>3404</v>
      </c>
      <c r="E172" s="241" t="s">
        <v>3405</v>
      </c>
      <c r="F172" s="148" t="s">
        <v>3406</v>
      </c>
      <c r="G172" s="148" t="s">
        <v>3407</v>
      </c>
      <c r="H172" s="148" t="s">
        <v>3408</v>
      </c>
      <c r="I172" s="148" t="s">
        <v>3409</v>
      </c>
      <c r="J172" s="148" t="s">
        <v>3410</v>
      </c>
      <c r="K172" s="215" t="s">
        <v>3411</v>
      </c>
      <c r="L172" s="221" t="s">
        <v>3412</v>
      </c>
      <c r="M172" s="148" t="s">
        <v>3413</v>
      </c>
    </row>
    <row r="173" spans="1:13" ht="42.75">
      <c r="A173" s="148" t="str">
        <f t="shared" si="12"/>
        <v>DeclarationB87</v>
      </c>
      <c r="B173" s="148" t="s">
        <v>3003</v>
      </c>
      <c r="C173" s="148" t="s">
        <v>3414</v>
      </c>
      <c r="D173" s="148" t="s">
        <v>3415</v>
      </c>
      <c r="E173" s="241" t="s">
        <v>3416</v>
      </c>
      <c r="F173" s="148" t="s">
        <v>3417</v>
      </c>
      <c r="G173" s="148" t="s">
        <v>3418</v>
      </c>
      <c r="H173" s="148" t="s">
        <v>3419</v>
      </c>
      <c r="I173" s="148" t="s">
        <v>3420</v>
      </c>
      <c r="J173" s="148" t="s">
        <v>3421</v>
      </c>
      <c r="K173" s="215" t="s">
        <v>3422</v>
      </c>
      <c r="L173" s="221" t="s">
        <v>3423</v>
      </c>
      <c r="M173" s="148" t="s">
        <v>3424</v>
      </c>
    </row>
    <row r="174" spans="1:13" ht="30">
      <c r="A174" s="148" t="str">
        <f t="shared" si="12"/>
        <v>DeclarationB89</v>
      </c>
      <c r="B174" s="148" t="s">
        <v>3003</v>
      </c>
      <c r="C174" s="148" t="s">
        <v>3425</v>
      </c>
      <c r="D174" s="148" t="s">
        <v>3426</v>
      </c>
      <c r="E174" s="246" t="s">
        <v>3427</v>
      </c>
      <c r="F174" s="247" t="s">
        <v>3428</v>
      </c>
      <c r="G174" s="246" t="s">
        <v>3429</v>
      </c>
      <c r="H174" s="246" t="s">
        <v>3430</v>
      </c>
      <c r="I174" s="246" t="s">
        <v>3431</v>
      </c>
      <c r="J174" s="246" t="s">
        <v>3432</v>
      </c>
      <c r="K174" s="246" t="s">
        <v>3433</v>
      </c>
      <c r="L174" s="246" t="s">
        <v>3434</v>
      </c>
      <c r="M174" s="246" t="s">
        <v>3435</v>
      </c>
    </row>
    <row r="175" spans="1:13" ht="28.5">
      <c r="A175" s="148" t="str">
        <f t="shared" si="12"/>
        <v>DeclarationD25</v>
      </c>
      <c r="B175" s="148" t="s">
        <v>3003</v>
      </c>
      <c r="C175" s="148" t="s">
        <v>3436</v>
      </c>
      <c r="D175" s="148" t="s">
        <v>3437</v>
      </c>
      <c r="E175" s="196" t="s">
        <v>3438</v>
      </c>
      <c r="F175" s="148" t="s">
        <v>3438</v>
      </c>
      <c r="G175" s="148" t="s">
        <v>3439</v>
      </c>
      <c r="H175" s="148" t="s">
        <v>3440</v>
      </c>
      <c r="I175" s="148" t="s">
        <v>3441</v>
      </c>
      <c r="J175" s="148" t="s">
        <v>3442</v>
      </c>
      <c r="K175" s="215" t="s">
        <v>3443</v>
      </c>
      <c r="L175" s="221" t="s">
        <v>3444</v>
      </c>
      <c r="M175" s="148" t="s">
        <v>3445</v>
      </c>
    </row>
    <row r="176" spans="1:13" ht="28.5">
      <c r="A176" s="148" t="str">
        <f t="shared" si="12"/>
        <v>DeclarationB74</v>
      </c>
      <c r="B176" s="148" t="s">
        <v>3003</v>
      </c>
      <c r="C176" s="148" t="s">
        <v>3446</v>
      </c>
      <c r="D176" s="148" t="s">
        <v>3447</v>
      </c>
      <c r="E176" s="196" t="s">
        <v>3448</v>
      </c>
      <c r="F176" s="148" t="s">
        <v>3449</v>
      </c>
      <c r="G176" s="148" t="s">
        <v>3450</v>
      </c>
      <c r="H176" s="148" t="s">
        <v>3447</v>
      </c>
      <c r="I176" s="148" t="s">
        <v>3451</v>
      </c>
      <c r="J176" s="148" t="s">
        <v>3452</v>
      </c>
      <c r="K176" s="215" t="s">
        <v>3453</v>
      </c>
      <c r="L176" s="221" t="s">
        <v>3454</v>
      </c>
      <c r="M176" s="148" t="s">
        <v>3455</v>
      </c>
    </row>
    <row r="177" spans="1:13" ht="28.5">
      <c r="A177" s="148" t="str">
        <f t="shared" si="12"/>
        <v>DeclarationG25</v>
      </c>
      <c r="B177" s="148" t="s">
        <v>3003</v>
      </c>
      <c r="C177" s="148" t="s">
        <v>3456</v>
      </c>
      <c r="D177" s="148" t="s">
        <v>3457</v>
      </c>
      <c r="E177" s="196" t="s">
        <v>3458</v>
      </c>
      <c r="F177" s="148" t="s">
        <v>3459</v>
      </c>
      <c r="G177" s="148" t="s">
        <v>3460</v>
      </c>
      <c r="H177" s="148" t="s">
        <v>3461</v>
      </c>
      <c r="I177" s="148" t="s">
        <v>3462</v>
      </c>
      <c r="J177" s="148" t="s">
        <v>3463</v>
      </c>
      <c r="K177" s="215" t="s">
        <v>3464</v>
      </c>
      <c r="L177" s="221" t="s">
        <v>3465</v>
      </c>
      <c r="M177" s="148" t="s">
        <v>3466</v>
      </c>
    </row>
    <row r="178" spans="1:13" ht="28.5">
      <c r="A178" s="148" t="str">
        <f t="shared" si="12"/>
        <v>DeclarationB26</v>
      </c>
      <c r="B178" s="148" t="s">
        <v>3003</v>
      </c>
      <c r="C178" s="148" t="s">
        <v>2633</v>
      </c>
      <c r="D178" s="148" t="s">
        <v>3467</v>
      </c>
      <c r="E178" s="196" t="s">
        <v>3468</v>
      </c>
      <c r="F178" s="148" t="s">
        <v>3469</v>
      </c>
      <c r="G178" s="148" t="s">
        <v>3470</v>
      </c>
      <c r="H178" s="148" t="s">
        <v>3471</v>
      </c>
      <c r="I178" s="148" t="s">
        <v>3472</v>
      </c>
      <c r="J178" s="148" t="s">
        <v>3473</v>
      </c>
      <c r="K178" s="215" t="s">
        <v>3474</v>
      </c>
      <c r="L178" s="221" t="s">
        <v>3474</v>
      </c>
      <c r="M178" s="148" t="s">
        <v>3475</v>
      </c>
    </row>
    <row r="179" spans="1:13" ht="28.5">
      <c r="A179" s="148" t="str">
        <f t="shared" si="12"/>
        <v>DeclarationB27</v>
      </c>
      <c r="B179" s="148" t="s">
        <v>3003</v>
      </c>
      <c r="C179" s="148" t="s">
        <v>2639</v>
      </c>
      <c r="D179" s="148" t="s">
        <v>3476</v>
      </c>
      <c r="E179" s="196" t="s">
        <v>3477</v>
      </c>
      <c r="F179" s="148" t="s">
        <v>3478</v>
      </c>
      <c r="G179" s="148" t="s">
        <v>3479</v>
      </c>
      <c r="H179" s="148" t="s">
        <v>3480</v>
      </c>
      <c r="I179" s="148" t="s">
        <v>3481</v>
      </c>
      <c r="J179" s="148" t="s">
        <v>3482</v>
      </c>
      <c r="K179" s="215" t="s">
        <v>3483</v>
      </c>
      <c r="L179" s="221" t="s">
        <v>3484</v>
      </c>
      <c r="M179" s="148" t="s">
        <v>3485</v>
      </c>
    </row>
    <row r="180" spans="1:13" ht="28.5">
      <c r="A180" s="148" t="str">
        <f t="shared" si="12"/>
        <v>DeclarationB28</v>
      </c>
      <c r="B180" s="148" t="s">
        <v>3003</v>
      </c>
      <c r="C180" s="148" t="s">
        <v>2651</v>
      </c>
      <c r="D180" s="148" t="s">
        <v>3486</v>
      </c>
      <c r="E180" s="196" t="s">
        <v>3487</v>
      </c>
      <c r="F180" s="148" t="s">
        <v>3487</v>
      </c>
      <c r="G180" s="148" t="s">
        <v>3488</v>
      </c>
      <c r="H180" s="148" t="s">
        <v>3489</v>
      </c>
      <c r="I180" s="148" t="s">
        <v>3490</v>
      </c>
      <c r="J180" s="148" t="s">
        <v>3486</v>
      </c>
      <c r="K180" s="215" t="s">
        <v>3491</v>
      </c>
      <c r="L180" s="221" t="s">
        <v>3491</v>
      </c>
      <c r="M180" s="148" t="s">
        <v>3492</v>
      </c>
    </row>
    <row r="181" spans="1:13" ht="28.5">
      <c r="A181" s="148" t="str">
        <f t="shared" si="12"/>
        <v>DeclarationB29</v>
      </c>
      <c r="B181" s="148" t="s">
        <v>3003</v>
      </c>
      <c r="C181" s="148" t="s">
        <v>2663</v>
      </c>
      <c r="D181" s="148" t="s">
        <v>3493</v>
      </c>
      <c r="E181" s="216" t="s">
        <v>3494</v>
      </c>
      <c r="F181" s="148" t="s">
        <v>3495</v>
      </c>
      <c r="G181" s="148" t="s">
        <v>3496</v>
      </c>
      <c r="H181" s="148" t="s">
        <v>3497</v>
      </c>
      <c r="I181" s="148" t="s">
        <v>3498</v>
      </c>
      <c r="J181" s="148" t="s">
        <v>3499</v>
      </c>
      <c r="K181" s="215" t="s">
        <v>3500</v>
      </c>
      <c r="L181" s="221" t="s">
        <v>3500</v>
      </c>
      <c r="M181" s="148" t="s">
        <v>3501</v>
      </c>
    </row>
    <row r="182" spans="1:13" ht="28.5">
      <c r="A182" s="148" t="str">
        <f t="shared" si="12"/>
        <v>DeclarationB38</v>
      </c>
      <c r="B182" s="148" t="s">
        <v>3003</v>
      </c>
      <c r="C182" s="148" t="s">
        <v>3502</v>
      </c>
      <c r="D182" s="148" t="s">
        <v>3467</v>
      </c>
      <c r="E182" s="216" t="s">
        <v>3468</v>
      </c>
      <c r="F182" s="148" t="s">
        <v>3469</v>
      </c>
      <c r="G182" s="148" t="s">
        <v>3470</v>
      </c>
      <c r="H182" s="148" t="s">
        <v>3471</v>
      </c>
      <c r="I182" s="148" t="s">
        <v>3472</v>
      </c>
      <c r="J182" s="148" t="s">
        <v>3473</v>
      </c>
      <c r="K182" s="215" t="s">
        <v>3474</v>
      </c>
      <c r="L182" s="221" t="s">
        <v>3474</v>
      </c>
      <c r="M182" s="148" t="s">
        <v>3475</v>
      </c>
    </row>
    <row r="183" spans="1:13" ht="28.5">
      <c r="A183" s="148" t="str">
        <f t="shared" si="12"/>
        <v>DeclarationB39</v>
      </c>
      <c r="B183" s="148" t="s">
        <v>3003</v>
      </c>
      <c r="C183" s="148" t="s">
        <v>3503</v>
      </c>
      <c r="D183" s="148" t="s">
        <v>3476</v>
      </c>
      <c r="E183" s="216" t="s">
        <v>3477</v>
      </c>
      <c r="F183" s="148" t="s">
        <v>3478</v>
      </c>
      <c r="G183" s="148" t="s">
        <v>3479</v>
      </c>
      <c r="H183" s="148" t="s">
        <v>3480</v>
      </c>
      <c r="I183" s="148" t="s">
        <v>3481</v>
      </c>
      <c r="J183" s="148" t="s">
        <v>3482</v>
      </c>
      <c r="K183" s="215" t="s">
        <v>3483</v>
      </c>
      <c r="L183" s="221" t="s">
        <v>3484</v>
      </c>
      <c r="M183" s="148" t="s">
        <v>3485</v>
      </c>
    </row>
    <row r="184" spans="1:13" ht="28.5">
      <c r="A184" s="148" t="str">
        <f t="shared" si="12"/>
        <v>DeclarationB40</v>
      </c>
      <c r="B184" s="148" t="s">
        <v>3003</v>
      </c>
      <c r="C184" s="148" t="s">
        <v>3504</v>
      </c>
      <c r="D184" s="148" t="s">
        <v>3486</v>
      </c>
      <c r="E184" s="216" t="s">
        <v>3487</v>
      </c>
      <c r="F184" s="148" t="s">
        <v>3487</v>
      </c>
      <c r="G184" s="148" t="s">
        <v>3488</v>
      </c>
      <c r="H184" s="148" t="s">
        <v>3489</v>
      </c>
      <c r="I184" s="148" t="s">
        <v>3490</v>
      </c>
      <c r="J184" s="148" t="s">
        <v>3486</v>
      </c>
      <c r="K184" s="215" t="s">
        <v>3491</v>
      </c>
      <c r="L184" s="221" t="s">
        <v>3491</v>
      </c>
      <c r="M184" s="148" t="s">
        <v>3492</v>
      </c>
    </row>
    <row r="185" spans="1:13" ht="28.5">
      <c r="A185" s="148" t="str">
        <f t="shared" si="12"/>
        <v>DeclarationB41</v>
      </c>
      <c r="B185" s="148" t="s">
        <v>3003</v>
      </c>
      <c r="C185" s="148" t="s">
        <v>3505</v>
      </c>
      <c r="D185" s="148" t="s">
        <v>3493</v>
      </c>
      <c r="E185" s="216" t="s">
        <v>3494</v>
      </c>
      <c r="F185" s="148" t="s">
        <v>3495</v>
      </c>
      <c r="G185" s="148" t="s">
        <v>3496</v>
      </c>
      <c r="H185" s="148" t="s">
        <v>3497</v>
      </c>
      <c r="I185" s="148" t="s">
        <v>3498</v>
      </c>
      <c r="J185" s="148" t="s">
        <v>3499</v>
      </c>
      <c r="K185" s="215" t="s">
        <v>3500</v>
      </c>
      <c r="L185" s="221" t="s">
        <v>3500</v>
      </c>
      <c r="M185" s="148" t="s">
        <v>3501</v>
      </c>
    </row>
    <row r="186" spans="1:13" ht="28.5">
      <c r="A186" s="148" t="str">
        <f t="shared" si="12"/>
        <v>DeclarationB44</v>
      </c>
      <c r="B186" s="148" t="s">
        <v>3003</v>
      </c>
      <c r="C186" s="148" t="s">
        <v>3506</v>
      </c>
      <c r="D186" s="148" t="s">
        <v>3467</v>
      </c>
      <c r="E186" s="216" t="s">
        <v>3468</v>
      </c>
      <c r="F186" s="148" t="s">
        <v>3469</v>
      </c>
      <c r="G186" s="148" t="s">
        <v>3470</v>
      </c>
      <c r="H186" s="148" t="s">
        <v>3471</v>
      </c>
      <c r="I186" s="148" t="s">
        <v>3472</v>
      </c>
      <c r="J186" s="148" t="s">
        <v>3473</v>
      </c>
      <c r="K186" s="215" t="s">
        <v>3474</v>
      </c>
      <c r="L186" s="221" t="s">
        <v>3474</v>
      </c>
      <c r="M186" s="148" t="s">
        <v>3475</v>
      </c>
    </row>
    <row r="187" spans="1:13" ht="28.5">
      <c r="A187" s="148" t="str">
        <f t="shared" si="12"/>
        <v>DeclarationB45</v>
      </c>
      <c r="B187" s="148" t="s">
        <v>3003</v>
      </c>
      <c r="C187" s="148" t="s">
        <v>3507</v>
      </c>
      <c r="D187" s="148" t="s">
        <v>3476</v>
      </c>
      <c r="E187" s="216" t="s">
        <v>3477</v>
      </c>
      <c r="F187" s="148" t="s">
        <v>3478</v>
      </c>
      <c r="G187" s="148" t="s">
        <v>3479</v>
      </c>
      <c r="H187" s="148" t="s">
        <v>3480</v>
      </c>
      <c r="I187" s="148" t="s">
        <v>3481</v>
      </c>
      <c r="J187" s="148" t="s">
        <v>3482</v>
      </c>
      <c r="K187" s="215" t="s">
        <v>3483</v>
      </c>
      <c r="L187" s="221" t="s">
        <v>3484</v>
      </c>
      <c r="M187" s="148" t="s">
        <v>3485</v>
      </c>
    </row>
    <row r="188" spans="1:13" ht="28.5">
      <c r="A188" s="148" t="str">
        <f t="shared" si="12"/>
        <v>DeclarationB46</v>
      </c>
      <c r="B188" s="148" t="s">
        <v>3003</v>
      </c>
      <c r="C188" s="148" t="s">
        <v>3508</v>
      </c>
      <c r="D188" s="148" t="s">
        <v>3486</v>
      </c>
      <c r="E188" s="216" t="s">
        <v>3487</v>
      </c>
      <c r="F188" s="148" t="s">
        <v>3487</v>
      </c>
      <c r="G188" s="148" t="s">
        <v>3488</v>
      </c>
      <c r="H188" s="148" t="s">
        <v>3489</v>
      </c>
      <c r="I188" s="148" t="s">
        <v>3490</v>
      </c>
      <c r="J188" s="148" t="s">
        <v>3486</v>
      </c>
      <c r="K188" s="215" t="s">
        <v>3491</v>
      </c>
      <c r="L188" s="221" t="s">
        <v>3491</v>
      </c>
      <c r="M188" s="148" t="s">
        <v>3492</v>
      </c>
    </row>
    <row r="189" spans="1:13" ht="28.5">
      <c r="A189" s="148" t="str">
        <f t="shared" si="12"/>
        <v>DeclarationB47</v>
      </c>
      <c r="B189" s="148" t="s">
        <v>3003</v>
      </c>
      <c r="C189" s="148" t="s">
        <v>3509</v>
      </c>
      <c r="D189" s="148" t="s">
        <v>3493</v>
      </c>
      <c r="E189" s="216" t="s">
        <v>3494</v>
      </c>
      <c r="F189" s="148" t="s">
        <v>3495</v>
      </c>
      <c r="G189" s="148" t="s">
        <v>3496</v>
      </c>
      <c r="H189" s="148" t="s">
        <v>3497</v>
      </c>
      <c r="I189" s="148" t="s">
        <v>3498</v>
      </c>
      <c r="J189" s="148" t="s">
        <v>3499</v>
      </c>
      <c r="K189" s="215" t="s">
        <v>3500</v>
      </c>
      <c r="L189" s="221" t="s">
        <v>3500</v>
      </c>
      <c r="M189" s="148" t="s">
        <v>3501</v>
      </c>
    </row>
    <row r="190" spans="1:13">
      <c r="A190" s="148" t="str">
        <f t="shared" si="12"/>
        <v>DeclarationAth</v>
      </c>
      <c r="B190" s="148" t="s">
        <v>3003</v>
      </c>
      <c r="C190" s="148" t="s">
        <v>3510</v>
      </c>
      <c r="D190" s="148" t="s">
        <v>3511</v>
      </c>
      <c r="E190" s="196" t="s">
        <v>3512</v>
      </c>
      <c r="F190" s="148" t="s">
        <v>3513</v>
      </c>
      <c r="G190" s="148" t="s">
        <v>3514</v>
      </c>
      <c r="H190" s="148" t="s">
        <v>3515</v>
      </c>
      <c r="I190" s="148" t="s">
        <v>3516</v>
      </c>
      <c r="J190" s="148" t="s">
        <v>3517</v>
      </c>
      <c r="K190" s="215" t="s">
        <v>3518</v>
      </c>
      <c r="L190" s="221" t="s">
        <v>3519</v>
      </c>
      <c r="M190" s="148" t="s">
        <v>3520</v>
      </c>
    </row>
    <row r="191" spans="1:13" ht="28.5">
      <c r="A191" s="148" t="str">
        <f t="shared" si="12"/>
        <v>DeclarationB96</v>
      </c>
      <c r="B191" s="148" t="s">
        <v>3003</v>
      </c>
      <c r="C191" s="148" t="s">
        <v>3521</v>
      </c>
      <c r="D191" s="148" t="s">
        <v>123</v>
      </c>
      <c r="E191" s="196" t="s">
        <v>3522</v>
      </c>
      <c r="F191" s="148" t="s">
        <v>3523</v>
      </c>
      <c r="G191" s="148" t="s">
        <v>3524</v>
      </c>
      <c r="H191" s="148" t="s">
        <v>3525</v>
      </c>
      <c r="I191" s="148" t="s">
        <v>3526</v>
      </c>
      <c r="J191" s="148" t="s">
        <v>3527</v>
      </c>
      <c r="K191" s="215" t="s">
        <v>3528</v>
      </c>
      <c r="L191" s="221" t="s">
        <v>3529</v>
      </c>
      <c r="M191" s="148" t="s">
        <v>3530</v>
      </c>
    </row>
    <row r="192" spans="1:13" ht="28.5">
      <c r="A192" s="148" t="str">
        <f t="shared" si="12"/>
        <v>DeclarationB97</v>
      </c>
      <c r="B192" s="148" t="s">
        <v>3003</v>
      </c>
      <c r="C192" s="148" t="s">
        <v>3531</v>
      </c>
      <c r="D192" s="148" t="s">
        <v>124</v>
      </c>
      <c r="E192" s="196" t="s">
        <v>3532</v>
      </c>
      <c r="F192" s="148" t="s">
        <v>3533</v>
      </c>
      <c r="G192" s="148" t="s">
        <v>3534</v>
      </c>
      <c r="H192" s="148" t="s">
        <v>124</v>
      </c>
      <c r="I192" s="148" t="s">
        <v>3535</v>
      </c>
      <c r="J192" s="148" t="s">
        <v>3536</v>
      </c>
      <c r="K192" s="215" t="s">
        <v>124</v>
      </c>
      <c r="L192" s="221" t="s">
        <v>3537</v>
      </c>
      <c r="M192" s="148" t="s">
        <v>3538</v>
      </c>
    </row>
    <row r="193" spans="1:13" ht="28.5">
      <c r="A193" s="148" t="str">
        <f t="shared" si="12"/>
        <v>DeclarationB98</v>
      </c>
      <c r="B193" s="148" t="s">
        <v>3003</v>
      </c>
      <c r="C193" s="148" t="s">
        <v>3539</v>
      </c>
      <c r="D193" s="148" t="s">
        <v>125</v>
      </c>
      <c r="E193" s="216" t="s">
        <v>3540</v>
      </c>
      <c r="F193" s="148" t="s">
        <v>3541</v>
      </c>
      <c r="G193" s="148" t="s">
        <v>3542</v>
      </c>
      <c r="H193" s="148" t="s">
        <v>3543</v>
      </c>
      <c r="I193" s="148" t="s">
        <v>3544</v>
      </c>
      <c r="J193" s="148" t="s">
        <v>3545</v>
      </c>
      <c r="K193" s="215" t="s">
        <v>3546</v>
      </c>
      <c r="L193" s="221" t="s">
        <v>3547</v>
      </c>
      <c r="M193" s="148" t="s">
        <v>3548</v>
      </c>
    </row>
    <row r="194" spans="1:13" ht="28.5">
      <c r="A194" s="148" t="str">
        <f t="shared" si="12"/>
        <v>DeclarationB99</v>
      </c>
      <c r="B194" s="148" t="s">
        <v>3003</v>
      </c>
      <c r="C194" s="148" t="s">
        <v>3549</v>
      </c>
      <c r="D194" s="195">
        <v>1</v>
      </c>
      <c r="E194" s="198">
        <v>1</v>
      </c>
      <c r="F194" s="195">
        <v>1</v>
      </c>
      <c r="G194" s="195">
        <v>1</v>
      </c>
      <c r="H194" s="195" t="s">
        <v>3550</v>
      </c>
      <c r="I194" s="187">
        <v>1</v>
      </c>
      <c r="J194" s="187">
        <v>1</v>
      </c>
      <c r="K194" s="194">
        <v>1</v>
      </c>
      <c r="L194" s="227">
        <v>1</v>
      </c>
      <c r="M194" s="187" t="s">
        <v>3551</v>
      </c>
    </row>
    <row r="195" spans="1:13" ht="28.5">
      <c r="A195" s="148" t="str">
        <f t="shared" si="12"/>
        <v>DeclarationB100</v>
      </c>
      <c r="B195" s="148" t="s">
        <v>3003</v>
      </c>
      <c r="C195" s="148" t="s">
        <v>3552</v>
      </c>
      <c r="D195" s="188" t="s">
        <v>126</v>
      </c>
      <c r="E195" s="216" t="s">
        <v>3553</v>
      </c>
      <c r="F195" s="248" t="s">
        <v>3554</v>
      </c>
      <c r="G195" s="228" t="s">
        <v>3555</v>
      </c>
      <c r="H195" s="229" t="s">
        <v>3556</v>
      </c>
      <c r="I195" s="228" t="s">
        <v>3557</v>
      </c>
      <c r="J195" s="228" t="s">
        <v>3558</v>
      </c>
      <c r="K195" s="230" t="s">
        <v>3559</v>
      </c>
      <c r="L195" s="229" t="s">
        <v>3560</v>
      </c>
      <c r="M195" s="229" t="s">
        <v>3561</v>
      </c>
    </row>
    <row r="196" spans="1:13" ht="28.5">
      <c r="A196" s="148" t="str">
        <f t="shared" si="12"/>
        <v>DeclarationB101</v>
      </c>
      <c r="B196" s="148" t="s">
        <v>3003</v>
      </c>
      <c r="C196" s="148" t="s">
        <v>3562</v>
      </c>
      <c r="D196" s="188" t="s">
        <v>127</v>
      </c>
      <c r="E196" s="216" t="s">
        <v>3563</v>
      </c>
      <c r="F196" s="248" t="s">
        <v>3564</v>
      </c>
      <c r="G196" s="228" t="s">
        <v>3565</v>
      </c>
      <c r="H196" s="229" t="s">
        <v>3566</v>
      </c>
      <c r="I196" s="228" t="s">
        <v>3567</v>
      </c>
      <c r="J196" s="228" t="s">
        <v>3568</v>
      </c>
      <c r="K196" s="230" t="s">
        <v>3569</v>
      </c>
      <c r="L196" s="231" t="s">
        <v>3570</v>
      </c>
      <c r="M196" s="228" t="s">
        <v>3571</v>
      </c>
    </row>
    <row r="197" spans="1:13" ht="28.5">
      <c r="A197" s="148" t="str">
        <f t="shared" si="12"/>
        <v>DeclarationB102</v>
      </c>
      <c r="B197" s="148" t="s">
        <v>3003</v>
      </c>
      <c r="C197" s="148" t="s">
        <v>3572</v>
      </c>
      <c r="D197" s="188" t="s">
        <v>128</v>
      </c>
      <c r="E197" s="216" t="s">
        <v>3573</v>
      </c>
      <c r="F197" s="248" t="s">
        <v>3574</v>
      </c>
      <c r="G197" s="228" t="s">
        <v>3575</v>
      </c>
      <c r="H197" s="229" t="s">
        <v>3576</v>
      </c>
      <c r="I197" s="228" t="s">
        <v>3577</v>
      </c>
      <c r="J197" s="228" t="s">
        <v>3578</v>
      </c>
      <c r="K197" s="230" t="s">
        <v>3579</v>
      </c>
      <c r="L197" s="231" t="s">
        <v>3580</v>
      </c>
      <c r="M197" s="228" t="s">
        <v>3581</v>
      </c>
    </row>
    <row r="198" spans="1:13" ht="28.5">
      <c r="A198" s="148" t="str">
        <f t="shared" si="12"/>
        <v>DeclarationB103</v>
      </c>
      <c r="B198" s="148" t="s">
        <v>3003</v>
      </c>
      <c r="C198" s="148" t="s">
        <v>3582</v>
      </c>
      <c r="D198" s="188" t="s">
        <v>129</v>
      </c>
      <c r="E198" s="216" t="s">
        <v>3583</v>
      </c>
      <c r="F198" s="248" t="s">
        <v>3584</v>
      </c>
      <c r="G198" s="228" t="s">
        <v>3585</v>
      </c>
      <c r="H198" s="228" t="s">
        <v>3586</v>
      </c>
      <c r="I198" s="228" t="s">
        <v>3587</v>
      </c>
      <c r="J198" s="228" t="s">
        <v>3588</v>
      </c>
      <c r="K198" s="230" t="s">
        <v>3589</v>
      </c>
      <c r="L198" s="231" t="s">
        <v>3590</v>
      </c>
      <c r="M198" s="228" t="s">
        <v>3591</v>
      </c>
    </row>
    <row r="199" spans="1:13" ht="28.5">
      <c r="A199" s="148" t="str">
        <f t="shared" si="12"/>
        <v>DeclarationB104</v>
      </c>
      <c r="B199" s="148" t="s">
        <v>3003</v>
      </c>
      <c r="C199" s="148" t="s">
        <v>3592</v>
      </c>
      <c r="D199" s="148" t="s">
        <v>130</v>
      </c>
      <c r="E199" s="196" t="s">
        <v>3593</v>
      </c>
      <c r="F199" s="148" t="s">
        <v>3594</v>
      </c>
      <c r="G199" s="148" t="s">
        <v>3595</v>
      </c>
      <c r="H199" s="148" t="s">
        <v>3596</v>
      </c>
      <c r="I199" s="148" t="s">
        <v>3597</v>
      </c>
      <c r="J199" s="148" t="s">
        <v>3598</v>
      </c>
      <c r="K199" s="215" t="s">
        <v>3599</v>
      </c>
      <c r="L199" s="221" t="s">
        <v>3600</v>
      </c>
      <c r="M199" s="148" t="s">
        <v>3601</v>
      </c>
    </row>
    <row r="200" spans="1:13" ht="28.5">
      <c r="A200" s="148" t="str">
        <f t="shared" si="12"/>
        <v>DeclarationB105</v>
      </c>
      <c r="B200" s="148" t="s">
        <v>3003</v>
      </c>
      <c r="C200" s="148" t="s">
        <v>3602</v>
      </c>
      <c r="D200" s="189" t="s">
        <v>3603</v>
      </c>
      <c r="E200" s="197" t="s">
        <v>3604</v>
      </c>
      <c r="F200" s="247" t="s">
        <v>3605</v>
      </c>
      <c r="G200" s="223" t="s">
        <v>3606</v>
      </c>
      <c r="H200" s="223" t="s">
        <v>3607</v>
      </c>
      <c r="I200" s="223" t="s">
        <v>3608</v>
      </c>
      <c r="J200" s="223" t="s">
        <v>3609</v>
      </c>
      <c r="K200" s="224" t="s">
        <v>3610</v>
      </c>
      <c r="L200" s="217" t="s">
        <v>3611</v>
      </c>
      <c r="M200" s="223" t="s">
        <v>3612</v>
      </c>
    </row>
    <row r="201" spans="1:13" ht="30">
      <c r="A201" s="148" t="str">
        <f t="shared" si="12"/>
        <v>DeclarationB106</v>
      </c>
      <c r="B201" s="148" t="s">
        <v>3003</v>
      </c>
      <c r="C201" s="148" t="s">
        <v>3613</v>
      </c>
      <c r="D201" s="189" t="s">
        <v>132</v>
      </c>
      <c r="E201" s="197" t="s">
        <v>3614</v>
      </c>
      <c r="F201" s="247" t="s">
        <v>3615</v>
      </c>
      <c r="G201" s="223" t="s">
        <v>3616</v>
      </c>
      <c r="H201" s="223" t="s">
        <v>3617</v>
      </c>
      <c r="I201" s="223" t="s">
        <v>3618</v>
      </c>
      <c r="J201" s="223" t="s">
        <v>3619</v>
      </c>
      <c r="K201" s="224" t="s">
        <v>3620</v>
      </c>
      <c r="L201" s="217" t="s">
        <v>3621</v>
      </c>
      <c r="M201" s="223" t="s">
        <v>3622</v>
      </c>
    </row>
    <row r="202" spans="1:13" ht="28.5">
      <c r="A202" s="148" t="str">
        <f t="shared" si="12"/>
        <v>DeclarationB107</v>
      </c>
      <c r="B202" s="148" t="s">
        <v>3003</v>
      </c>
      <c r="C202" s="148" t="s">
        <v>3623</v>
      </c>
      <c r="D202" s="189" t="s">
        <v>124</v>
      </c>
      <c r="E202" s="197" t="s">
        <v>3532</v>
      </c>
      <c r="F202" s="247" t="s">
        <v>3624</v>
      </c>
      <c r="G202" s="223" t="s">
        <v>3625</v>
      </c>
      <c r="H202" s="223" t="s">
        <v>3626</v>
      </c>
      <c r="I202" s="223" t="s">
        <v>3627</v>
      </c>
      <c r="J202" s="223" t="s">
        <v>3628</v>
      </c>
      <c r="K202" s="224" t="s">
        <v>3625</v>
      </c>
      <c r="L202" s="232" t="s">
        <v>3629</v>
      </c>
      <c r="M202" s="223" t="s">
        <v>3630</v>
      </c>
    </row>
    <row r="203" spans="1:13" ht="28.5">
      <c r="A203" s="148" t="str">
        <f t="shared" si="12"/>
        <v>DeclarationB108</v>
      </c>
      <c r="B203" s="148" t="s">
        <v>3003</v>
      </c>
      <c r="C203" s="148" t="s">
        <v>3631</v>
      </c>
      <c r="D203" s="189" t="s">
        <v>133</v>
      </c>
      <c r="E203" s="189" t="s">
        <v>3632</v>
      </c>
      <c r="F203" s="189" t="s">
        <v>3633</v>
      </c>
      <c r="G203" s="189" t="s">
        <v>3634</v>
      </c>
      <c r="H203" s="189" t="s">
        <v>3635</v>
      </c>
      <c r="I203" s="189" t="s">
        <v>3636</v>
      </c>
      <c r="J203" s="189" t="s">
        <v>3637</v>
      </c>
      <c r="K203" s="189" t="s">
        <v>3638</v>
      </c>
      <c r="L203" s="189" t="s">
        <v>3639</v>
      </c>
      <c r="M203" s="189" t="s">
        <v>3640</v>
      </c>
    </row>
    <row r="204" spans="1:13" ht="28.5">
      <c r="A204" s="148" t="str">
        <f t="shared" si="12"/>
        <v>DeclarationB109</v>
      </c>
      <c r="B204" s="148" t="s">
        <v>3003</v>
      </c>
      <c r="C204" s="148" t="s">
        <v>3641</v>
      </c>
      <c r="D204" s="189" t="s">
        <v>134</v>
      </c>
      <c r="E204" s="189" t="s">
        <v>3642</v>
      </c>
      <c r="F204" s="189" t="s">
        <v>3643</v>
      </c>
      <c r="G204" s="189" t="s">
        <v>3644</v>
      </c>
      <c r="H204" s="189" t="s">
        <v>3645</v>
      </c>
      <c r="I204" s="189" t="s">
        <v>3646</v>
      </c>
      <c r="J204" s="189" t="s">
        <v>3647</v>
      </c>
      <c r="K204" s="189" t="s">
        <v>3648</v>
      </c>
      <c r="L204" s="189" t="s">
        <v>3649</v>
      </c>
      <c r="M204" s="189" t="s">
        <v>3650</v>
      </c>
    </row>
    <row r="205" spans="1:13" ht="28.5">
      <c r="A205" s="148" t="str">
        <f t="shared" si="12"/>
        <v>DeclarationB110</v>
      </c>
      <c r="B205" s="148" t="s">
        <v>3003</v>
      </c>
      <c r="C205" s="148" t="s">
        <v>3651</v>
      </c>
      <c r="D205" s="189" t="s">
        <v>135</v>
      </c>
      <c r="E205" s="189" t="s">
        <v>3652</v>
      </c>
      <c r="F205" s="189" t="s">
        <v>3653</v>
      </c>
      <c r="G205" s="189" t="s">
        <v>3654</v>
      </c>
      <c r="H205" s="189" t="s">
        <v>3655</v>
      </c>
      <c r="I205" s="189" t="s">
        <v>3656</v>
      </c>
      <c r="J205" s="189" t="s">
        <v>3657</v>
      </c>
      <c r="K205" s="189" t="s">
        <v>3658</v>
      </c>
      <c r="L205" s="189" t="s">
        <v>3659</v>
      </c>
      <c r="M205" s="189" t="s">
        <v>3660</v>
      </c>
    </row>
    <row r="206" spans="1:13" ht="28.5">
      <c r="A206" s="148" t="str">
        <f t="shared" ref="A206" si="13">B206&amp;C206</f>
        <v>DeclarationB111</v>
      </c>
      <c r="B206" s="148" t="s">
        <v>3003</v>
      </c>
      <c r="C206" s="148" t="s">
        <v>3661</v>
      </c>
      <c r="D206" s="189" t="s">
        <v>124</v>
      </c>
      <c r="E206" s="197" t="s">
        <v>3532</v>
      </c>
      <c r="F206" s="247" t="s">
        <v>3624</v>
      </c>
      <c r="G206" s="223" t="s">
        <v>3625</v>
      </c>
      <c r="H206" s="223" t="s">
        <v>3626</v>
      </c>
      <c r="I206" s="223" t="s">
        <v>3627</v>
      </c>
      <c r="J206" s="223" t="s">
        <v>3628</v>
      </c>
      <c r="K206" s="224" t="s">
        <v>3625</v>
      </c>
      <c r="L206" s="232" t="s">
        <v>3629</v>
      </c>
      <c r="M206" s="223" t="s">
        <v>3630</v>
      </c>
    </row>
    <row r="207" spans="1:13" ht="409.5" customHeight="1">
      <c r="A207" s="148" t="str">
        <f t="shared" ref="A207" si="14">B207&amp;C207</f>
        <v>Smelter Look-upA1</v>
      </c>
      <c r="B207" s="148" t="s">
        <v>3662</v>
      </c>
      <c r="C207" s="148" t="s">
        <v>1629</v>
      </c>
      <c r="D207" s="109" t="s">
        <v>3663</v>
      </c>
      <c r="E207" s="242" t="s">
        <v>3664</v>
      </c>
      <c r="F207" s="247" t="s">
        <v>3665</v>
      </c>
      <c r="G207" s="223" t="s">
        <v>3666</v>
      </c>
      <c r="H207" s="223" t="s">
        <v>3667</v>
      </c>
      <c r="I207" s="223" t="s">
        <v>3668</v>
      </c>
      <c r="J207" s="223" t="s">
        <v>3669</v>
      </c>
      <c r="K207" s="224" t="s">
        <v>3670</v>
      </c>
      <c r="L207" s="233" t="s">
        <v>3671</v>
      </c>
      <c r="M207" s="223" t="s">
        <v>3672</v>
      </c>
    </row>
    <row r="208" spans="1:13" ht="28.5">
      <c r="A208" s="148" t="str">
        <f t="shared" ref="A208:A217" si="15">B208&amp;C208</f>
        <v>Smelter Look-upA4</v>
      </c>
      <c r="B208" s="148" t="s">
        <v>3662</v>
      </c>
      <c r="C208" s="148" t="s">
        <v>1661</v>
      </c>
      <c r="D208" s="148" t="s">
        <v>3673</v>
      </c>
      <c r="E208" s="197" t="s">
        <v>3674</v>
      </c>
      <c r="F208" s="148" t="s">
        <v>3674</v>
      </c>
      <c r="G208" s="148" t="s">
        <v>3675</v>
      </c>
      <c r="H208" s="148" t="s">
        <v>3676</v>
      </c>
      <c r="I208" s="148" t="s">
        <v>3673</v>
      </c>
      <c r="J208" s="157" t="s">
        <v>3677</v>
      </c>
      <c r="K208" s="215" t="s">
        <v>3673</v>
      </c>
      <c r="L208" s="221" t="s">
        <v>3678</v>
      </c>
      <c r="M208" s="148" t="s">
        <v>3673</v>
      </c>
    </row>
    <row r="209" spans="1:13" ht="28.5">
      <c r="A209" s="148" t="str">
        <f t="shared" si="15"/>
        <v>Smelter Look-upB4</v>
      </c>
      <c r="B209" s="148" t="s">
        <v>3662</v>
      </c>
      <c r="C209" s="148" t="s">
        <v>2408</v>
      </c>
      <c r="D209" s="148" t="s">
        <v>3679</v>
      </c>
      <c r="E209" s="197" t="s">
        <v>3680</v>
      </c>
      <c r="F209" s="247" t="s">
        <v>3681</v>
      </c>
      <c r="G209" s="223" t="s">
        <v>3682</v>
      </c>
      <c r="H209" s="223" t="s">
        <v>3683</v>
      </c>
      <c r="I209" s="223" t="s">
        <v>3684</v>
      </c>
      <c r="J209" s="217" t="s">
        <v>3685</v>
      </c>
      <c r="K209" s="224" t="s">
        <v>3686</v>
      </c>
      <c r="L209" s="217" t="s">
        <v>3687</v>
      </c>
      <c r="M209" s="223" t="s">
        <v>3688</v>
      </c>
    </row>
    <row r="210" spans="1:13" ht="28.5">
      <c r="A210" s="148" t="str">
        <f t="shared" si="15"/>
        <v>Smelter Look-up</v>
      </c>
      <c r="B210" s="148" t="s">
        <v>3662</v>
      </c>
      <c r="D210" s="148" t="s">
        <v>3689</v>
      </c>
      <c r="E210" s="197" t="s">
        <v>3690</v>
      </c>
      <c r="F210" s="148" t="s">
        <v>3691</v>
      </c>
      <c r="G210" s="148" t="s">
        <v>3692</v>
      </c>
      <c r="H210" s="148" t="s">
        <v>3693</v>
      </c>
      <c r="I210" s="148" t="s">
        <v>3694</v>
      </c>
      <c r="J210" s="157" t="s">
        <v>3695</v>
      </c>
      <c r="K210" s="215" t="s">
        <v>3696</v>
      </c>
      <c r="L210" s="221" t="s">
        <v>3697</v>
      </c>
      <c r="M210" s="148" t="s">
        <v>3698</v>
      </c>
    </row>
    <row r="211" spans="1:13" ht="28.5">
      <c r="A211" s="148" t="str">
        <f t="shared" si="15"/>
        <v>Smelter Look-upC4</v>
      </c>
      <c r="B211" s="148" t="s">
        <v>3662</v>
      </c>
      <c r="C211" s="148" t="s">
        <v>2719</v>
      </c>
      <c r="D211" s="148" t="s">
        <v>3699</v>
      </c>
      <c r="E211" s="216" t="s">
        <v>3700</v>
      </c>
      <c r="F211" s="148" t="s">
        <v>3701</v>
      </c>
      <c r="G211" s="148" t="s">
        <v>3702</v>
      </c>
      <c r="H211" s="148" t="s">
        <v>3703</v>
      </c>
      <c r="I211" s="148" t="s">
        <v>3704</v>
      </c>
      <c r="J211" s="157" t="s">
        <v>3705</v>
      </c>
      <c r="K211" s="215" t="s">
        <v>3706</v>
      </c>
      <c r="L211" s="221" t="s">
        <v>3707</v>
      </c>
      <c r="M211" s="148" t="s">
        <v>3708</v>
      </c>
    </row>
    <row r="212" spans="1:13" ht="28.5">
      <c r="A212" s="148" t="str">
        <f t="shared" si="15"/>
        <v>Smelter Look-upD4</v>
      </c>
      <c r="B212" s="148" t="s">
        <v>3662</v>
      </c>
      <c r="C212" s="148" t="s">
        <v>3709</v>
      </c>
      <c r="D212" s="148" t="s">
        <v>3710</v>
      </c>
      <c r="E212" s="218" t="s">
        <v>3711</v>
      </c>
      <c r="F212" s="148" t="s">
        <v>3712</v>
      </c>
      <c r="G212" s="148" t="s">
        <v>3713</v>
      </c>
      <c r="H212" s="148" t="s">
        <v>3714</v>
      </c>
      <c r="I212" s="148" t="s">
        <v>3715</v>
      </c>
      <c r="J212" s="157" t="s">
        <v>3716</v>
      </c>
      <c r="K212" s="215" t="s">
        <v>3717</v>
      </c>
      <c r="L212" s="221" t="s">
        <v>3718</v>
      </c>
      <c r="M212" s="148" t="s">
        <v>3719</v>
      </c>
    </row>
    <row r="213" spans="1:13" ht="28.5">
      <c r="A213" s="148" t="str">
        <f t="shared" si="15"/>
        <v>Smelter Look-upE4</v>
      </c>
      <c r="B213" s="148" t="s">
        <v>3662</v>
      </c>
      <c r="C213" s="148" t="s">
        <v>3720</v>
      </c>
      <c r="D213" s="148" t="s">
        <v>3721</v>
      </c>
      <c r="E213" s="197" t="s">
        <v>3722</v>
      </c>
      <c r="F213" s="247" t="s">
        <v>3723</v>
      </c>
      <c r="G213" s="223" t="s">
        <v>3724</v>
      </c>
      <c r="H213" s="223" t="s">
        <v>3725</v>
      </c>
      <c r="I213" s="223" t="s">
        <v>3726</v>
      </c>
      <c r="J213" s="217" t="s">
        <v>3727</v>
      </c>
      <c r="K213" s="224" t="s">
        <v>3728</v>
      </c>
      <c r="L213" s="217" t="s">
        <v>3729</v>
      </c>
      <c r="M213" s="223" t="s">
        <v>3730</v>
      </c>
    </row>
    <row r="214" spans="1:13" ht="28.5">
      <c r="A214" s="148" t="str">
        <f t="shared" si="15"/>
        <v>Smelter Look-upF4</v>
      </c>
      <c r="B214" s="148" t="s">
        <v>3662</v>
      </c>
      <c r="C214" s="148" t="s">
        <v>3731</v>
      </c>
      <c r="D214" s="148" t="s">
        <v>3732</v>
      </c>
      <c r="E214" s="196" t="s">
        <v>3733</v>
      </c>
      <c r="F214" s="148" t="s">
        <v>3734</v>
      </c>
      <c r="G214" s="148" t="s">
        <v>3735</v>
      </c>
      <c r="H214" s="148" t="s">
        <v>3736</v>
      </c>
      <c r="I214" s="148" t="s">
        <v>3737</v>
      </c>
      <c r="J214" s="157" t="s">
        <v>3738</v>
      </c>
      <c r="K214" s="215" t="s">
        <v>3739</v>
      </c>
      <c r="L214" s="221" t="s">
        <v>3740</v>
      </c>
      <c r="M214" s="148" t="s">
        <v>3741</v>
      </c>
    </row>
    <row r="215" spans="1:13" ht="28.5" customHeight="1">
      <c r="A215" s="148" t="str">
        <f t="shared" si="15"/>
        <v>Smelter Look-upG4</v>
      </c>
      <c r="B215" s="148" t="s">
        <v>3662</v>
      </c>
      <c r="C215" s="148" t="s">
        <v>3742</v>
      </c>
      <c r="D215" s="148" t="s">
        <v>3743</v>
      </c>
      <c r="E215" s="196" t="s">
        <v>3744</v>
      </c>
      <c r="F215" s="148" t="s">
        <v>3745</v>
      </c>
      <c r="G215" s="148" t="s">
        <v>3746</v>
      </c>
      <c r="H215" s="148" t="s">
        <v>3747</v>
      </c>
      <c r="I215" s="148" t="s">
        <v>3748</v>
      </c>
      <c r="J215" s="157" t="s">
        <v>3749</v>
      </c>
      <c r="K215" s="215" t="s">
        <v>3750</v>
      </c>
      <c r="L215" s="221" t="s">
        <v>3751</v>
      </c>
      <c r="M215" s="148" t="s">
        <v>3752</v>
      </c>
    </row>
    <row r="216" spans="1:13" ht="28.5" customHeight="1">
      <c r="A216" s="148" t="str">
        <f t="shared" si="15"/>
        <v>Smelter Look-upH4</v>
      </c>
      <c r="B216" s="148" t="s">
        <v>3662</v>
      </c>
      <c r="C216" s="148" t="s">
        <v>3753</v>
      </c>
      <c r="D216" s="148" t="s">
        <v>3754</v>
      </c>
      <c r="E216" s="196" t="s">
        <v>3755</v>
      </c>
      <c r="F216" s="148" t="s">
        <v>3756</v>
      </c>
      <c r="G216" s="148" t="s">
        <v>3757</v>
      </c>
      <c r="H216" s="148" t="s">
        <v>3758</v>
      </c>
      <c r="I216" s="148" t="s">
        <v>3759</v>
      </c>
      <c r="J216" s="157" t="s">
        <v>3760</v>
      </c>
      <c r="K216" s="215" t="s">
        <v>3761</v>
      </c>
      <c r="L216" s="221" t="s">
        <v>3762</v>
      </c>
      <c r="M216" s="148" t="s">
        <v>3763</v>
      </c>
    </row>
    <row r="217" spans="1:13" ht="28.5" customHeight="1">
      <c r="A217" s="148" t="str">
        <f t="shared" si="15"/>
        <v>Smelter Look-upI4</v>
      </c>
      <c r="B217" s="148" t="s">
        <v>3662</v>
      </c>
      <c r="C217" s="148" t="s">
        <v>3028</v>
      </c>
      <c r="D217" s="148" t="s">
        <v>3764</v>
      </c>
      <c r="E217" s="196" t="s">
        <v>3765</v>
      </c>
      <c r="F217" s="148" t="s">
        <v>3766</v>
      </c>
      <c r="G217" s="148" t="s">
        <v>3767</v>
      </c>
      <c r="H217" s="148" t="s">
        <v>3768</v>
      </c>
      <c r="I217" s="148" t="s">
        <v>3769</v>
      </c>
      <c r="J217" s="157" t="s">
        <v>3770</v>
      </c>
      <c r="K217" s="215" t="s">
        <v>3771</v>
      </c>
      <c r="L217" s="221" t="s">
        <v>3772</v>
      </c>
      <c r="M217" s="148" t="s">
        <v>3773</v>
      </c>
    </row>
    <row r="218" spans="1:13" ht="28.5" customHeight="1">
      <c r="A218" s="148" t="s">
        <v>3774</v>
      </c>
      <c r="B218" s="148" t="s">
        <v>3775</v>
      </c>
      <c r="C218" s="148" t="s">
        <v>1661</v>
      </c>
      <c r="D218" s="148" t="s">
        <v>3776</v>
      </c>
      <c r="E218" s="196" t="s">
        <v>3777</v>
      </c>
      <c r="F218" s="148" t="s">
        <v>3778</v>
      </c>
      <c r="G218" s="148" t="s">
        <v>3779</v>
      </c>
      <c r="H218" s="148" t="s">
        <v>3780</v>
      </c>
      <c r="I218" s="148" t="s">
        <v>3781</v>
      </c>
      <c r="J218" s="157" t="s">
        <v>3782</v>
      </c>
      <c r="K218" s="215" t="s">
        <v>3783</v>
      </c>
      <c r="L218" s="221" t="s">
        <v>3784</v>
      </c>
      <c r="M218" s="148" t="s">
        <v>3785</v>
      </c>
    </row>
    <row r="219" spans="1:13" ht="28.5" customHeight="1">
      <c r="A219" s="148" t="str">
        <f t="shared" ref="A219:A246" si="16">B219&amp;C219</f>
        <v>Smelter ListB4</v>
      </c>
      <c r="B219" s="148" t="s">
        <v>3775</v>
      </c>
      <c r="C219" s="148" t="s">
        <v>2408</v>
      </c>
      <c r="D219" s="148" t="s">
        <v>3786</v>
      </c>
      <c r="E219" s="196" t="s">
        <v>3787</v>
      </c>
      <c r="F219" s="148" t="s">
        <v>3787</v>
      </c>
      <c r="G219" s="148" t="s">
        <v>3788</v>
      </c>
      <c r="H219" s="148" t="s">
        <v>3789</v>
      </c>
      <c r="I219" s="148" t="s">
        <v>3786</v>
      </c>
      <c r="J219" s="157" t="s">
        <v>3790</v>
      </c>
      <c r="K219" s="215" t="s">
        <v>3786</v>
      </c>
      <c r="L219" s="221" t="s">
        <v>3791</v>
      </c>
      <c r="M219" s="148" t="s">
        <v>3792</v>
      </c>
    </row>
    <row r="220" spans="1:13" ht="28.5" customHeight="1">
      <c r="A220" s="148" t="str">
        <f t="shared" si="16"/>
        <v>Smelter ListC4</v>
      </c>
      <c r="B220" s="148" t="s">
        <v>3775</v>
      </c>
      <c r="C220" s="148" t="s">
        <v>2719</v>
      </c>
      <c r="D220" s="148" t="s">
        <v>3679</v>
      </c>
      <c r="E220" s="197" t="s">
        <v>3680</v>
      </c>
      <c r="F220" s="247" t="s">
        <v>3681</v>
      </c>
      <c r="G220" s="223" t="s">
        <v>3682</v>
      </c>
      <c r="H220" s="223" t="s">
        <v>3683</v>
      </c>
      <c r="I220" s="223" t="s">
        <v>3684</v>
      </c>
      <c r="J220" s="217" t="s">
        <v>3685</v>
      </c>
      <c r="K220" s="224" t="s">
        <v>3686</v>
      </c>
      <c r="L220" s="217" t="s">
        <v>3687</v>
      </c>
      <c r="M220" s="223" t="s">
        <v>3688</v>
      </c>
    </row>
    <row r="221" spans="1:13" ht="44.25" customHeight="1">
      <c r="A221" s="148" t="str">
        <f t="shared" si="16"/>
        <v>Smelter ListD4</v>
      </c>
      <c r="B221" s="148" t="s">
        <v>3775</v>
      </c>
      <c r="C221" s="148" t="s">
        <v>3709</v>
      </c>
      <c r="D221" s="223" t="s">
        <v>3793</v>
      </c>
      <c r="E221" s="197" t="s">
        <v>3794</v>
      </c>
      <c r="F221" s="247" t="s">
        <v>3795</v>
      </c>
      <c r="G221" s="217" t="s">
        <v>3796</v>
      </c>
      <c r="H221" s="217" t="s">
        <v>3797</v>
      </c>
      <c r="I221" s="217" t="s">
        <v>3798</v>
      </c>
      <c r="J221" s="217" t="s">
        <v>3799</v>
      </c>
      <c r="K221" s="224" t="s">
        <v>3800</v>
      </c>
      <c r="L221" s="217" t="s">
        <v>3801</v>
      </c>
      <c r="M221" s="217" t="s">
        <v>3802</v>
      </c>
    </row>
    <row r="222" spans="1:13" ht="14.25" customHeight="1">
      <c r="A222" s="148" t="str">
        <f t="shared" si="16"/>
        <v>Smelter ListE4</v>
      </c>
      <c r="B222" s="148" t="s">
        <v>3775</v>
      </c>
      <c r="C222" s="148" t="s">
        <v>3720</v>
      </c>
      <c r="D222" s="148" t="s">
        <v>3803</v>
      </c>
      <c r="E222" s="196" t="s">
        <v>3804</v>
      </c>
      <c r="F222" s="148" t="s">
        <v>3805</v>
      </c>
      <c r="G222" s="148" t="s">
        <v>3806</v>
      </c>
      <c r="H222" s="148" t="s">
        <v>3807</v>
      </c>
      <c r="I222" s="148" t="s">
        <v>3808</v>
      </c>
      <c r="J222" s="157" t="s">
        <v>3809</v>
      </c>
      <c r="K222" s="215" t="s">
        <v>3810</v>
      </c>
      <c r="L222" s="221" t="s">
        <v>3811</v>
      </c>
      <c r="M222" s="148" t="s">
        <v>3812</v>
      </c>
    </row>
    <row r="223" spans="1:13" ht="28.5" customHeight="1">
      <c r="A223" s="148" t="str">
        <f t="shared" si="16"/>
        <v>Smelter ListH4</v>
      </c>
      <c r="B223" s="148" t="s">
        <v>3775</v>
      </c>
      <c r="C223" s="148" t="s">
        <v>3753</v>
      </c>
      <c r="D223" s="148" t="s">
        <v>3743</v>
      </c>
      <c r="E223" s="196" t="s">
        <v>3744</v>
      </c>
      <c r="F223" s="148" t="s">
        <v>3745</v>
      </c>
      <c r="G223" s="148" t="s">
        <v>3746</v>
      </c>
      <c r="H223" s="148" t="s">
        <v>3747</v>
      </c>
      <c r="I223" s="148" t="s">
        <v>3748</v>
      </c>
      <c r="J223" s="157" t="s">
        <v>3749</v>
      </c>
      <c r="K223" s="215" t="s">
        <v>3750</v>
      </c>
      <c r="L223" s="221" t="s">
        <v>3751</v>
      </c>
      <c r="M223" s="148" t="s">
        <v>3752</v>
      </c>
    </row>
    <row r="224" spans="1:13" ht="14.25" customHeight="1">
      <c r="A224" s="148" t="str">
        <f t="shared" si="16"/>
        <v>Smelter ListI4</v>
      </c>
      <c r="B224" s="148" t="s">
        <v>3775</v>
      </c>
      <c r="C224" s="148" t="s">
        <v>3028</v>
      </c>
      <c r="D224" s="148" t="s">
        <v>3754</v>
      </c>
      <c r="E224" s="216" t="s">
        <v>3755</v>
      </c>
      <c r="F224" s="148" t="s">
        <v>3756</v>
      </c>
      <c r="G224" s="148" t="s">
        <v>3757</v>
      </c>
      <c r="H224" s="148" t="s">
        <v>3758</v>
      </c>
      <c r="I224" s="148" t="s">
        <v>3759</v>
      </c>
      <c r="J224" s="157" t="s">
        <v>3760</v>
      </c>
      <c r="K224" s="215" t="s">
        <v>3761</v>
      </c>
      <c r="L224" s="221" t="s">
        <v>3762</v>
      </c>
      <c r="M224" s="148" t="s">
        <v>3763</v>
      </c>
    </row>
    <row r="225" spans="1:13" ht="28.5">
      <c r="A225" s="148" t="str">
        <f t="shared" si="16"/>
        <v>Smelter ListJ4</v>
      </c>
      <c r="B225" s="148" t="s">
        <v>3775</v>
      </c>
      <c r="C225" s="148" t="s">
        <v>3813</v>
      </c>
      <c r="D225" s="148" t="s">
        <v>3764</v>
      </c>
      <c r="E225" s="216" t="s">
        <v>3765</v>
      </c>
      <c r="F225" s="148" t="s">
        <v>3766</v>
      </c>
      <c r="G225" s="148" t="s">
        <v>3767</v>
      </c>
      <c r="H225" s="148" t="s">
        <v>3768</v>
      </c>
      <c r="I225" s="148" t="s">
        <v>3769</v>
      </c>
      <c r="J225" s="157" t="s">
        <v>3770</v>
      </c>
      <c r="K225" s="215" t="s">
        <v>3771</v>
      </c>
      <c r="L225" s="221" t="s">
        <v>3772</v>
      </c>
      <c r="M225" s="148" t="s">
        <v>3773</v>
      </c>
    </row>
    <row r="226" spans="1:13">
      <c r="A226" s="148" t="str">
        <f t="shared" si="16"/>
        <v>Smelter ListK4</v>
      </c>
      <c r="B226" s="148" t="s">
        <v>3775</v>
      </c>
      <c r="C226" s="148" t="s">
        <v>3814</v>
      </c>
      <c r="D226" s="148" t="s">
        <v>3815</v>
      </c>
      <c r="E226" s="196" t="s">
        <v>3816</v>
      </c>
      <c r="F226" s="148" t="s">
        <v>3817</v>
      </c>
      <c r="G226" s="148" t="s">
        <v>3818</v>
      </c>
      <c r="H226" s="148" t="s">
        <v>3819</v>
      </c>
      <c r="I226" s="148" t="s">
        <v>3820</v>
      </c>
      <c r="J226" s="157" t="s">
        <v>3821</v>
      </c>
      <c r="K226" s="215" t="s">
        <v>3822</v>
      </c>
      <c r="L226" s="221" t="s">
        <v>3823</v>
      </c>
      <c r="M226" s="148" t="s">
        <v>3824</v>
      </c>
    </row>
    <row r="227" spans="1:13">
      <c r="A227" s="148" t="str">
        <f t="shared" si="16"/>
        <v>Smelter ListL4</v>
      </c>
      <c r="B227" s="148" t="s">
        <v>3775</v>
      </c>
      <c r="C227" s="148" t="s">
        <v>3825</v>
      </c>
      <c r="D227" s="148" t="s">
        <v>3826</v>
      </c>
      <c r="E227" s="196" t="s">
        <v>3827</v>
      </c>
      <c r="F227" s="148" t="s">
        <v>3828</v>
      </c>
      <c r="G227" s="148" t="s">
        <v>3829</v>
      </c>
      <c r="H227" s="148" t="s">
        <v>3830</v>
      </c>
      <c r="I227" s="148" t="s">
        <v>3831</v>
      </c>
      <c r="J227" s="157" t="s">
        <v>3832</v>
      </c>
      <c r="K227" s="215" t="s">
        <v>3833</v>
      </c>
      <c r="L227" s="221" t="s">
        <v>3834</v>
      </c>
      <c r="M227" s="148" t="s">
        <v>3835</v>
      </c>
    </row>
    <row r="228" spans="1:13" ht="28.5">
      <c r="A228" s="148" t="str">
        <f t="shared" si="16"/>
        <v>Smelter ListM4</v>
      </c>
      <c r="B228" s="148" t="s">
        <v>3775</v>
      </c>
      <c r="C228" s="148" t="s">
        <v>3836</v>
      </c>
      <c r="D228" s="148" t="s">
        <v>3837</v>
      </c>
      <c r="E228" s="196" t="s">
        <v>3838</v>
      </c>
      <c r="F228" s="148" t="s">
        <v>3839</v>
      </c>
      <c r="G228" s="148" t="s">
        <v>3840</v>
      </c>
      <c r="H228" s="148" t="s">
        <v>3841</v>
      </c>
      <c r="I228" s="148" t="s">
        <v>3842</v>
      </c>
      <c r="J228" s="157" t="s">
        <v>3843</v>
      </c>
      <c r="K228" s="215" t="s">
        <v>3844</v>
      </c>
      <c r="L228" s="221" t="s">
        <v>3845</v>
      </c>
      <c r="M228" s="148" t="s">
        <v>3846</v>
      </c>
    </row>
    <row r="229" spans="1:13" ht="42.75">
      <c r="A229" s="148" t="str">
        <f t="shared" si="16"/>
        <v>Smelter ListN4</v>
      </c>
      <c r="B229" s="148" t="s">
        <v>3775</v>
      </c>
      <c r="C229" s="148" t="s">
        <v>3847</v>
      </c>
      <c r="D229" s="148" t="s">
        <v>3848</v>
      </c>
      <c r="E229" s="196" t="s">
        <v>3849</v>
      </c>
      <c r="F229" s="148" t="s">
        <v>3850</v>
      </c>
      <c r="G229" s="148" t="s">
        <v>3851</v>
      </c>
      <c r="H229" s="138" t="s">
        <v>3852</v>
      </c>
      <c r="I229" s="148" t="s">
        <v>3853</v>
      </c>
      <c r="J229" s="157" t="s">
        <v>3854</v>
      </c>
      <c r="K229" s="215" t="s">
        <v>3855</v>
      </c>
      <c r="L229" s="221" t="s">
        <v>3856</v>
      </c>
      <c r="M229" s="148" t="s">
        <v>3857</v>
      </c>
    </row>
    <row r="230" spans="1:13" ht="42.75">
      <c r="A230" s="148" t="str">
        <f t="shared" si="16"/>
        <v>Smelter ListO4</v>
      </c>
      <c r="B230" s="148" t="s">
        <v>3775</v>
      </c>
      <c r="C230" s="148" t="s">
        <v>3858</v>
      </c>
      <c r="D230" s="148" t="s">
        <v>3859</v>
      </c>
      <c r="E230" s="196" t="s">
        <v>3860</v>
      </c>
      <c r="F230" s="148" t="s">
        <v>3861</v>
      </c>
      <c r="G230" s="148" t="s">
        <v>3862</v>
      </c>
      <c r="H230" s="148" t="s">
        <v>3863</v>
      </c>
      <c r="I230" s="148" t="s">
        <v>3864</v>
      </c>
      <c r="J230" s="157" t="s">
        <v>3865</v>
      </c>
      <c r="K230" s="215" t="s">
        <v>3866</v>
      </c>
      <c r="L230" s="221" t="s">
        <v>3867</v>
      </c>
      <c r="M230" s="148" t="s">
        <v>3868</v>
      </c>
    </row>
    <row r="231" spans="1:13" ht="57">
      <c r="A231" s="148" t="str">
        <f t="shared" si="16"/>
        <v>Smelter ListP4</v>
      </c>
      <c r="B231" s="148" t="s">
        <v>3775</v>
      </c>
      <c r="C231" s="148" t="s">
        <v>3869</v>
      </c>
      <c r="D231" s="148" t="s">
        <v>3870</v>
      </c>
      <c r="E231" s="196" t="s">
        <v>3871</v>
      </c>
      <c r="F231" s="148" t="s">
        <v>3872</v>
      </c>
      <c r="G231" s="148" t="s">
        <v>3873</v>
      </c>
      <c r="H231" s="148" t="s">
        <v>3874</v>
      </c>
      <c r="I231" s="148" t="s">
        <v>3875</v>
      </c>
      <c r="J231" s="157" t="s">
        <v>3876</v>
      </c>
      <c r="K231" s="215" t="s">
        <v>3877</v>
      </c>
      <c r="L231" s="221" t="s">
        <v>3878</v>
      </c>
      <c r="M231" s="148" t="s">
        <v>3879</v>
      </c>
    </row>
    <row r="232" spans="1:13" ht="28.5">
      <c r="A232" s="148" t="str">
        <f t="shared" si="16"/>
        <v>Smelter ListQ4</v>
      </c>
      <c r="B232" s="148" t="s">
        <v>3775</v>
      </c>
      <c r="C232" s="148" t="s">
        <v>3880</v>
      </c>
      <c r="D232" s="148" t="s">
        <v>3457</v>
      </c>
      <c r="E232" s="196" t="s">
        <v>3458</v>
      </c>
      <c r="F232" s="148" t="s">
        <v>3459</v>
      </c>
      <c r="G232" s="148" t="s">
        <v>3460</v>
      </c>
      <c r="H232" s="148" t="s">
        <v>3461</v>
      </c>
      <c r="I232" s="148" t="s">
        <v>3462</v>
      </c>
      <c r="J232" s="157" t="s">
        <v>3463</v>
      </c>
      <c r="K232" s="215" t="s">
        <v>3464</v>
      </c>
      <c r="L232" s="221" t="s">
        <v>3465</v>
      </c>
      <c r="M232" s="148" t="s">
        <v>3466</v>
      </c>
    </row>
    <row r="233" spans="1:13" ht="42.75">
      <c r="A233" s="148" t="str">
        <f t="shared" si="16"/>
        <v>Smelter ListJ2</v>
      </c>
      <c r="B233" s="148" t="s">
        <v>3775</v>
      </c>
      <c r="C233" s="148" t="s">
        <v>3881</v>
      </c>
      <c r="D233" s="148" t="s">
        <v>3882</v>
      </c>
      <c r="E233" s="148" t="s">
        <v>3883</v>
      </c>
      <c r="F233" s="148" t="s">
        <v>3884</v>
      </c>
      <c r="G233" s="148" t="s">
        <v>3885</v>
      </c>
      <c r="H233" s="148" t="s">
        <v>3886</v>
      </c>
      <c r="I233" s="148" t="s">
        <v>3887</v>
      </c>
      <c r="J233" s="157" t="s">
        <v>3888</v>
      </c>
      <c r="K233" s="215" t="s">
        <v>3889</v>
      </c>
      <c r="L233" s="221" t="s">
        <v>3890</v>
      </c>
      <c r="M233" s="148" t="s">
        <v>3891</v>
      </c>
    </row>
    <row r="234" spans="1:13" ht="42.75">
      <c r="A234" s="148" t="str">
        <f t="shared" si="16"/>
        <v>Smelter ListB2</v>
      </c>
      <c r="B234" s="148" t="s">
        <v>3775</v>
      </c>
      <c r="C234" s="148" t="s">
        <v>2395</v>
      </c>
      <c r="D234" s="234" t="s">
        <v>3892</v>
      </c>
      <c r="E234" s="148" t="s">
        <v>3893</v>
      </c>
      <c r="F234" s="148" t="s">
        <v>3894</v>
      </c>
      <c r="G234" s="148" t="s">
        <v>3895</v>
      </c>
      <c r="H234" s="148" t="s">
        <v>3896</v>
      </c>
      <c r="I234" s="148" t="s">
        <v>3897</v>
      </c>
      <c r="J234" s="148" t="s">
        <v>3898</v>
      </c>
      <c r="K234" s="148" t="s">
        <v>3899</v>
      </c>
      <c r="L234" s="226" t="s">
        <v>3900</v>
      </c>
      <c r="M234" s="148" t="s">
        <v>3901</v>
      </c>
    </row>
    <row r="235" spans="1:13" ht="409.5">
      <c r="A235" s="148" t="str">
        <f t="shared" si="16"/>
        <v>Smelter ListB3</v>
      </c>
      <c r="B235" s="148" t="s">
        <v>3775</v>
      </c>
      <c r="C235" s="148" t="s">
        <v>2405</v>
      </c>
      <c r="D235" s="235" t="s">
        <v>3902</v>
      </c>
      <c r="E235" s="148" t="s">
        <v>3903</v>
      </c>
      <c r="F235" s="247" t="s">
        <v>3904</v>
      </c>
      <c r="G235" s="217" t="s">
        <v>3905</v>
      </c>
      <c r="H235" s="223" t="s">
        <v>3906</v>
      </c>
      <c r="I235" s="217" t="s">
        <v>3907</v>
      </c>
      <c r="J235" s="217" t="s">
        <v>3908</v>
      </c>
      <c r="K235" s="224" t="s">
        <v>3909</v>
      </c>
      <c r="L235" s="217" t="s">
        <v>3910</v>
      </c>
      <c r="M235" s="217" t="s">
        <v>3911</v>
      </c>
    </row>
    <row r="236" spans="1:13">
      <c r="A236" s="148" t="str">
        <f t="shared" si="16"/>
        <v>Smelter ListF4</v>
      </c>
      <c r="B236" s="148" t="s">
        <v>3775</v>
      </c>
      <c r="C236" s="148" t="s">
        <v>3731</v>
      </c>
      <c r="D236" s="148" t="s">
        <v>3912</v>
      </c>
      <c r="E236" s="148" t="s">
        <v>3913</v>
      </c>
      <c r="F236" s="148" t="s">
        <v>2654</v>
      </c>
      <c r="G236" s="148" t="s">
        <v>3724</v>
      </c>
      <c r="H236" s="148" t="s">
        <v>3914</v>
      </c>
      <c r="I236" s="148" t="s">
        <v>3915</v>
      </c>
      <c r="J236" s="157" t="s">
        <v>3916</v>
      </c>
      <c r="K236" s="215" t="s">
        <v>3917</v>
      </c>
      <c r="L236" s="221" t="s">
        <v>3918</v>
      </c>
      <c r="M236" s="148" t="s">
        <v>3919</v>
      </c>
    </row>
    <row r="237" spans="1:13" ht="28.5">
      <c r="A237" s="148" t="str">
        <f t="shared" si="16"/>
        <v>Smelter ListG4</v>
      </c>
      <c r="B237" s="148" t="s">
        <v>3775</v>
      </c>
      <c r="C237" s="148" t="s">
        <v>3742</v>
      </c>
      <c r="D237" s="148" t="s">
        <v>3732</v>
      </c>
      <c r="E237" s="148" t="s">
        <v>3733</v>
      </c>
      <c r="F237" s="148" t="s">
        <v>3734</v>
      </c>
      <c r="G237" s="148" t="s">
        <v>3735</v>
      </c>
      <c r="H237" s="148" t="s">
        <v>3736</v>
      </c>
      <c r="I237" s="148" t="s">
        <v>3737</v>
      </c>
      <c r="J237" s="157" t="s">
        <v>3738</v>
      </c>
      <c r="K237" s="215" t="s">
        <v>3739</v>
      </c>
      <c r="L237" s="221" t="s">
        <v>3740</v>
      </c>
      <c r="M237" s="148" t="s">
        <v>3741</v>
      </c>
    </row>
    <row r="238" spans="1:13" ht="28.5">
      <c r="A238" s="148" t="str">
        <f t="shared" si="16"/>
        <v>Smelter ListAH5</v>
      </c>
      <c r="B238" s="148" t="s">
        <v>3775</v>
      </c>
      <c r="C238" s="148" t="s">
        <v>3920</v>
      </c>
      <c r="D238" s="148" t="s">
        <v>123</v>
      </c>
      <c r="E238" s="148" t="s">
        <v>3522</v>
      </c>
      <c r="F238" s="148" t="s">
        <v>3523</v>
      </c>
      <c r="G238" s="148" t="s">
        <v>3524</v>
      </c>
      <c r="H238" s="148" t="s">
        <v>3525</v>
      </c>
      <c r="I238" s="148" t="s">
        <v>3526</v>
      </c>
      <c r="J238" s="148" t="s">
        <v>3527</v>
      </c>
      <c r="K238" s="215" t="s">
        <v>3528</v>
      </c>
      <c r="L238" s="221" t="s">
        <v>3529</v>
      </c>
      <c r="M238" s="148" t="s">
        <v>3530</v>
      </c>
    </row>
    <row r="239" spans="1:13" ht="28.5">
      <c r="A239" s="148" t="str">
        <f t="shared" si="16"/>
        <v>Smelter ListAH6</v>
      </c>
      <c r="B239" s="148" t="s">
        <v>3775</v>
      </c>
      <c r="C239" s="148" t="s">
        <v>3921</v>
      </c>
      <c r="D239" s="148" t="s">
        <v>124</v>
      </c>
      <c r="E239" s="148" t="s">
        <v>3532</v>
      </c>
      <c r="F239" s="148" t="s">
        <v>3533</v>
      </c>
      <c r="G239" s="148" t="s">
        <v>3534</v>
      </c>
      <c r="H239" s="148" t="s">
        <v>124</v>
      </c>
      <c r="I239" s="148" t="s">
        <v>3535</v>
      </c>
      <c r="J239" s="148" t="s">
        <v>3536</v>
      </c>
      <c r="K239" s="215" t="s">
        <v>124</v>
      </c>
      <c r="L239" s="221" t="s">
        <v>3537</v>
      </c>
      <c r="M239" s="148" t="s">
        <v>3538</v>
      </c>
    </row>
    <row r="240" spans="1:13" ht="28.5">
      <c r="A240" s="148" t="str">
        <f t="shared" si="16"/>
        <v>Smelter ListAH7</v>
      </c>
      <c r="B240" s="148" t="s">
        <v>3775</v>
      </c>
      <c r="C240" s="148" t="s">
        <v>3922</v>
      </c>
      <c r="D240" s="148" t="s">
        <v>125</v>
      </c>
      <c r="E240" s="148" t="s">
        <v>3540</v>
      </c>
      <c r="F240" s="148" t="s">
        <v>3541</v>
      </c>
      <c r="G240" s="148" t="s">
        <v>3542</v>
      </c>
      <c r="H240" s="148" t="s">
        <v>3543</v>
      </c>
      <c r="I240" s="148" t="s">
        <v>3544</v>
      </c>
      <c r="J240" s="148" t="s">
        <v>3545</v>
      </c>
      <c r="K240" s="215" t="s">
        <v>3546</v>
      </c>
      <c r="L240" s="221" t="s">
        <v>3547</v>
      </c>
      <c r="M240" s="148" t="s">
        <v>3548</v>
      </c>
    </row>
    <row r="241" spans="1:13" ht="57">
      <c r="A241" s="148" t="str">
        <f t="shared" si="16"/>
        <v>CheckerA1</v>
      </c>
      <c r="B241" s="148" t="s">
        <v>3923</v>
      </c>
      <c r="C241" s="148" t="s">
        <v>1629</v>
      </c>
      <c r="D241" s="148" t="s">
        <v>3924</v>
      </c>
      <c r="E241" s="148" t="s">
        <v>3925</v>
      </c>
      <c r="F241" s="148" t="s">
        <v>3926</v>
      </c>
      <c r="G241" s="148" t="s">
        <v>3927</v>
      </c>
      <c r="H241" s="148" t="s">
        <v>3928</v>
      </c>
      <c r="I241" s="148" t="s">
        <v>3929</v>
      </c>
      <c r="J241" s="157" t="s">
        <v>3930</v>
      </c>
      <c r="K241" s="215" t="s">
        <v>3931</v>
      </c>
      <c r="L241" s="221" t="s">
        <v>3932</v>
      </c>
      <c r="M241" s="148" t="s">
        <v>3933</v>
      </c>
    </row>
    <row r="242" spans="1:13">
      <c r="A242" s="148" t="str">
        <f t="shared" si="16"/>
        <v>CheckerD1</v>
      </c>
      <c r="B242" s="148" t="s">
        <v>3923</v>
      </c>
      <c r="C242" s="148" t="s">
        <v>3934</v>
      </c>
      <c r="D242" s="148" t="s">
        <v>3935</v>
      </c>
      <c r="E242" s="148" t="s">
        <v>3936</v>
      </c>
      <c r="F242" s="148" t="s">
        <v>3937</v>
      </c>
      <c r="G242" s="148" t="s">
        <v>3938</v>
      </c>
      <c r="H242" s="148" t="s">
        <v>3939</v>
      </c>
      <c r="I242" s="148" t="s">
        <v>3940</v>
      </c>
      <c r="J242" s="148" t="s">
        <v>3941</v>
      </c>
      <c r="K242" s="215" t="s">
        <v>3942</v>
      </c>
      <c r="L242" s="221" t="s">
        <v>3943</v>
      </c>
      <c r="M242" s="148" t="s">
        <v>3944</v>
      </c>
    </row>
    <row r="243" spans="1:13">
      <c r="A243" s="148" t="str">
        <f t="shared" si="16"/>
        <v>CheckerA3</v>
      </c>
      <c r="B243" s="148" t="s">
        <v>3923</v>
      </c>
      <c r="C243" s="148" t="s">
        <v>1650</v>
      </c>
      <c r="D243" s="148" t="s">
        <v>3945</v>
      </c>
      <c r="E243" s="148" t="s">
        <v>3946</v>
      </c>
      <c r="F243" s="148" t="s">
        <v>3947</v>
      </c>
      <c r="G243" s="148" t="s">
        <v>3948</v>
      </c>
      <c r="H243" s="148" t="s">
        <v>3949</v>
      </c>
      <c r="I243" s="148" t="s">
        <v>3950</v>
      </c>
      <c r="J243" s="148" t="s">
        <v>3951</v>
      </c>
      <c r="K243" s="215" t="s">
        <v>3952</v>
      </c>
      <c r="L243" s="221" t="s">
        <v>3953</v>
      </c>
      <c r="M243" s="148" t="s">
        <v>3954</v>
      </c>
    </row>
    <row r="244" spans="1:13">
      <c r="A244" s="148" t="str">
        <f t="shared" si="16"/>
        <v>CheckerB3</v>
      </c>
      <c r="B244" s="148" t="s">
        <v>3923</v>
      </c>
      <c r="C244" s="148" t="s">
        <v>2405</v>
      </c>
      <c r="D244" s="148" t="s">
        <v>3955</v>
      </c>
      <c r="E244" s="148" t="s">
        <v>3956</v>
      </c>
      <c r="F244" s="148" t="s">
        <v>3438</v>
      </c>
      <c r="G244" s="148" t="s">
        <v>3957</v>
      </c>
      <c r="H244" s="148" t="s">
        <v>3958</v>
      </c>
      <c r="I244" s="148" t="s">
        <v>3959</v>
      </c>
      <c r="J244" s="148" t="s">
        <v>3960</v>
      </c>
      <c r="K244" s="215" t="s">
        <v>3961</v>
      </c>
      <c r="L244" s="221" t="s">
        <v>3962</v>
      </c>
      <c r="M244" s="148" t="s">
        <v>3963</v>
      </c>
    </row>
    <row r="245" spans="1:13">
      <c r="A245" s="148" t="str">
        <f t="shared" si="16"/>
        <v>CheckerC3</v>
      </c>
      <c r="B245" s="148" t="s">
        <v>3923</v>
      </c>
      <c r="C245" s="148" t="s">
        <v>2708</v>
      </c>
      <c r="D245" s="148" t="s">
        <v>3964</v>
      </c>
      <c r="E245" s="148" t="s">
        <v>3965</v>
      </c>
      <c r="F245" s="148" t="s">
        <v>3966</v>
      </c>
      <c r="G245" s="148" t="s">
        <v>3967</v>
      </c>
      <c r="H245" s="148" t="s">
        <v>3968</v>
      </c>
      <c r="I245" s="148" t="s">
        <v>3969</v>
      </c>
      <c r="J245" s="148" t="s">
        <v>3970</v>
      </c>
      <c r="K245" s="215" t="s">
        <v>3969</v>
      </c>
      <c r="L245" s="221" t="s">
        <v>3971</v>
      </c>
      <c r="M245" s="148" t="s">
        <v>3972</v>
      </c>
    </row>
    <row r="246" spans="1:13">
      <c r="A246" s="148" t="str">
        <f t="shared" si="16"/>
        <v>CheckerD3</v>
      </c>
      <c r="B246" s="148" t="s">
        <v>3923</v>
      </c>
      <c r="C246" s="148" t="s">
        <v>3973</v>
      </c>
      <c r="D246" s="148" t="s">
        <v>3974</v>
      </c>
      <c r="E246" s="148" t="s">
        <v>3975</v>
      </c>
      <c r="F246" s="148" t="s">
        <v>3976</v>
      </c>
      <c r="G246" s="148" t="s">
        <v>3977</v>
      </c>
      <c r="H246" s="148" t="s">
        <v>3978</v>
      </c>
      <c r="I246" s="148" t="s">
        <v>3979</v>
      </c>
      <c r="J246" s="148" t="s">
        <v>3980</v>
      </c>
      <c r="K246" s="215" t="s">
        <v>3981</v>
      </c>
      <c r="L246" s="221" t="s">
        <v>3982</v>
      </c>
      <c r="M246" s="148" t="s">
        <v>3983</v>
      </c>
    </row>
    <row r="247" spans="1:13" ht="32.25" customHeight="1">
      <c r="A247" s="148" t="s">
        <v>3984</v>
      </c>
      <c r="B247" s="148" t="s">
        <v>3923</v>
      </c>
      <c r="C247" s="148" t="s">
        <v>3985</v>
      </c>
      <c r="D247" s="148" t="s">
        <v>3986</v>
      </c>
      <c r="E247" s="148" t="s">
        <v>3987</v>
      </c>
      <c r="F247" s="148" t="s">
        <v>3988</v>
      </c>
      <c r="G247" s="148" t="s">
        <v>3989</v>
      </c>
      <c r="H247" s="148" t="s">
        <v>3990</v>
      </c>
      <c r="I247" s="148" t="s">
        <v>3991</v>
      </c>
      <c r="J247" s="148" t="s">
        <v>3992</v>
      </c>
      <c r="K247" s="148" t="s">
        <v>3993</v>
      </c>
      <c r="L247" s="226" t="s">
        <v>3994</v>
      </c>
      <c r="M247" s="148" t="s">
        <v>3995</v>
      </c>
    </row>
    <row r="248" spans="1:13" ht="32.25" customHeight="1">
      <c r="A248" s="148" t="str">
        <f>B248&amp;C248</f>
        <v>CheckerB63</v>
      </c>
      <c r="B248" s="148" t="s">
        <v>3923</v>
      </c>
      <c r="C248" s="148" t="s">
        <v>3996</v>
      </c>
      <c r="D248" s="148" t="s">
        <v>3986</v>
      </c>
      <c r="E248" s="148" t="s">
        <v>3987</v>
      </c>
      <c r="F248" s="148" t="s">
        <v>3988</v>
      </c>
      <c r="G248" s="148" t="s">
        <v>3989</v>
      </c>
      <c r="H248" s="148" t="s">
        <v>3990</v>
      </c>
      <c r="I248" s="148" t="s">
        <v>3991</v>
      </c>
      <c r="J248" s="148" t="s">
        <v>3992</v>
      </c>
      <c r="K248" s="148" t="s">
        <v>3993</v>
      </c>
      <c r="L248" s="226" t="s">
        <v>3994</v>
      </c>
      <c r="M248" s="148" t="s">
        <v>3995</v>
      </c>
    </row>
    <row r="249" spans="1:13" ht="32.25" customHeight="1">
      <c r="A249" s="148" t="str">
        <f>B249&amp;C249</f>
        <v>CheckerB64</v>
      </c>
      <c r="B249" s="148" t="s">
        <v>3923</v>
      </c>
      <c r="C249" s="148" t="s">
        <v>3997</v>
      </c>
      <c r="D249" s="148" t="s">
        <v>3986</v>
      </c>
      <c r="E249" s="148" t="s">
        <v>3987</v>
      </c>
      <c r="F249" s="148" t="s">
        <v>3988</v>
      </c>
      <c r="G249" s="148" t="s">
        <v>3989</v>
      </c>
      <c r="H249" s="148" t="s">
        <v>3990</v>
      </c>
      <c r="I249" s="148" t="s">
        <v>3991</v>
      </c>
      <c r="J249" s="148" t="s">
        <v>3992</v>
      </c>
      <c r="K249" s="148" t="s">
        <v>3993</v>
      </c>
      <c r="L249" s="226" t="s">
        <v>3994</v>
      </c>
      <c r="M249" s="148" t="s">
        <v>3995</v>
      </c>
    </row>
    <row r="250" spans="1:13" ht="32.25" customHeight="1">
      <c r="A250" s="148" t="str">
        <f>B250&amp;C250</f>
        <v>CheckerB65</v>
      </c>
      <c r="B250" s="148" t="s">
        <v>3923</v>
      </c>
      <c r="C250" s="148" t="s">
        <v>3998</v>
      </c>
      <c r="D250" s="148" t="s">
        <v>3986</v>
      </c>
      <c r="E250" s="148" t="s">
        <v>3987</v>
      </c>
      <c r="F250" s="148" t="s">
        <v>3988</v>
      </c>
      <c r="G250" s="148" t="s">
        <v>3989</v>
      </c>
      <c r="H250" s="148" t="s">
        <v>3990</v>
      </c>
      <c r="I250" s="148" t="s">
        <v>3991</v>
      </c>
      <c r="J250" s="148" t="s">
        <v>3992</v>
      </c>
      <c r="K250" s="148" t="s">
        <v>3993</v>
      </c>
      <c r="L250" s="226" t="s">
        <v>3994</v>
      </c>
      <c r="M250" s="148" t="s">
        <v>3995</v>
      </c>
    </row>
    <row r="251" spans="1:13" ht="32.25" customHeight="1">
      <c r="A251" s="148" t="s">
        <v>3999</v>
      </c>
      <c r="B251" s="148" t="s">
        <v>3923</v>
      </c>
      <c r="C251" s="148" t="s">
        <v>4000</v>
      </c>
      <c r="D251" s="148" t="s">
        <v>4001</v>
      </c>
      <c r="E251" s="148" t="s">
        <v>4002</v>
      </c>
      <c r="F251" s="148" t="s">
        <v>4003</v>
      </c>
      <c r="G251" s="148" t="s">
        <v>4004</v>
      </c>
      <c r="H251" s="148" t="s">
        <v>4005</v>
      </c>
      <c r="I251" s="148" t="s">
        <v>4006</v>
      </c>
      <c r="J251" s="148" t="s">
        <v>4007</v>
      </c>
      <c r="K251" s="148" t="s">
        <v>4001</v>
      </c>
      <c r="L251" s="226" t="s">
        <v>4008</v>
      </c>
      <c r="M251" s="148" t="s">
        <v>4009</v>
      </c>
    </row>
    <row r="252" spans="1:13" ht="28.5">
      <c r="A252" s="148" t="s">
        <v>4010</v>
      </c>
      <c r="B252" s="148" t="s">
        <v>3923</v>
      </c>
      <c r="C252" s="148" t="s">
        <v>3813</v>
      </c>
      <c r="D252" s="148" t="s">
        <v>4011</v>
      </c>
      <c r="E252" s="148" t="s">
        <v>4012</v>
      </c>
      <c r="F252" s="148" t="s">
        <v>4013</v>
      </c>
      <c r="G252" s="148" t="s">
        <v>4014</v>
      </c>
      <c r="H252" s="148" t="s">
        <v>4015</v>
      </c>
      <c r="I252" s="148" t="s">
        <v>4016</v>
      </c>
      <c r="J252" s="148" t="s">
        <v>4017</v>
      </c>
      <c r="K252" s="148" t="s">
        <v>4018</v>
      </c>
      <c r="L252" s="226" t="s">
        <v>4019</v>
      </c>
      <c r="M252" s="148" t="s">
        <v>4020</v>
      </c>
    </row>
    <row r="253" spans="1:13" ht="42.75">
      <c r="A253" s="148" t="s">
        <v>4021</v>
      </c>
      <c r="B253" s="148" t="s">
        <v>3923</v>
      </c>
      <c r="C253" s="148" t="s">
        <v>4022</v>
      </c>
      <c r="D253" s="148" t="s">
        <v>4023</v>
      </c>
      <c r="E253" s="148" t="s">
        <v>4024</v>
      </c>
      <c r="F253" s="148" t="s">
        <v>4025</v>
      </c>
      <c r="G253" s="148" t="s">
        <v>4026</v>
      </c>
      <c r="H253" s="148" t="s">
        <v>4027</v>
      </c>
      <c r="I253" s="148" t="s">
        <v>4028</v>
      </c>
      <c r="J253" s="148" t="s">
        <v>4029</v>
      </c>
      <c r="K253" s="148" t="s">
        <v>4030</v>
      </c>
      <c r="L253" s="226" t="s">
        <v>4031</v>
      </c>
      <c r="M253" s="148" t="s">
        <v>4032</v>
      </c>
    </row>
    <row r="254" spans="1:13" ht="28.5">
      <c r="A254" s="148" t="s">
        <v>4033</v>
      </c>
      <c r="B254" s="148" t="s">
        <v>3923</v>
      </c>
      <c r="C254" s="148" t="s">
        <v>4034</v>
      </c>
      <c r="D254" s="148" t="s">
        <v>4035</v>
      </c>
      <c r="E254" s="148" t="s">
        <v>4036</v>
      </c>
      <c r="F254" s="148" t="s">
        <v>4037</v>
      </c>
      <c r="G254" s="148" t="s">
        <v>4038</v>
      </c>
      <c r="H254" s="148" t="s">
        <v>4039</v>
      </c>
      <c r="I254" s="148" t="s">
        <v>4040</v>
      </c>
      <c r="J254" s="148" t="s">
        <v>4041</v>
      </c>
      <c r="K254" s="148" t="s">
        <v>4042</v>
      </c>
      <c r="L254" s="226" t="s">
        <v>4043</v>
      </c>
      <c r="M254" s="148" t="s">
        <v>4044</v>
      </c>
    </row>
    <row r="255" spans="1:13" ht="28.5">
      <c r="A255" s="148" t="s">
        <v>4045</v>
      </c>
      <c r="B255" s="148" t="s">
        <v>3923</v>
      </c>
      <c r="C255" s="148" t="s">
        <v>4046</v>
      </c>
      <c r="D255" s="148" t="s">
        <v>4047</v>
      </c>
      <c r="E255" s="148" t="s">
        <v>4048</v>
      </c>
      <c r="F255" s="148" t="s">
        <v>4049</v>
      </c>
      <c r="G255" s="148" t="s">
        <v>4050</v>
      </c>
      <c r="H255" s="148" t="s">
        <v>4051</v>
      </c>
      <c r="I255" s="148" t="s">
        <v>4052</v>
      </c>
      <c r="J255" s="148" t="s">
        <v>4053</v>
      </c>
      <c r="K255" s="148" t="s">
        <v>4054</v>
      </c>
      <c r="L255" s="226" t="s">
        <v>4055</v>
      </c>
      <c r="M255" s="148" t="s">
        <v>4056</v>
      </c>
    </row>
    <row r="256" spans="1:13" ht="28.5">
      <c r="A256" s="148" t="s">
        <v>4057</v>
      </c>
      <c r="B256" s="148" t="s">
        <v>3923</v>
      </c>
      <c r="C256" s="148" t="s">
        <v>4058</v>
      </c>
      <c r="D256" s="148" t="s">
        <v>4059</v>
      </c>
      <c r="E256" s="148" t="s">
        <v>4060</v>
      </c>
      <c r="F256" s="148" t="s">
        <v>4061</v>
      </c>
      <c r="G256" s="148" t="s">
        <v>4062</v>
      </c>
      <c r="H256" s="148" t="s">
        <v>4063</v>
      </c>
      <c r="I256" s="148" t="s">
        <v>4064</v>
      </c>
      <c r="J256" s="148" t="s">
        <v>4065</v>
      </c>
      <c r="K256" s="148" t="s">
        <v>4066</v>
      </c>
      <c r="L256" s="226" t="s">
        <v>4067</v>
      </c>
      <c r="M256" s="148" t="s">
        <v>4068</v>
      </c>
    </row>
    <row r="257" spans="1:13" ht="28.5">
      <c r="A257" s="148" t="s">
        <v>4069</v>
      </c>
      <c r="B257" s="148" t="s">
        <v>3923</v>
      </c>
      <c r="C257" s="148" t="s">
        <v>4070</v>
      </c>
      <c r="D257" s="148" t="s">
        <v>4071</v>
      </c>
      <c r="E257" s="148" t="s">
        <v>4072</v>
      </c>
      <c r="F257" s="148" t="s">
        <v>4073</v>
      </c>
      <c r="G257" s="148" t="s">
        <v>4074</v>
      </c>
      <c r="H257" s="148" t="s">
        <v>4075</v>
      </c>
      <c r="I257" s="148" t="s">
        <v>4076</v>
      </c>
      <c r="J257" s="148" t="s">
        <v>4077</v>
      </c>
      <c r="K257" s="148" t="s">
        <v>4078</v>
      </c>
      <c r="L257" s="226" t="s">
        <v>4079</v>
      </c>
      <c r="M257" s="148" t="s">
        <v>4080</v>
      </c>
    </row>
    <row r="258" spans="1:13" ht="42.75">
      <c r="A258" s="148" t="s">
        <v>4081</v>
      </c>
      <c r="B258" s="148" t="s">
        <v>3923</v>
      </c>
      <c r="C258" s="148" t="s">
        <v>4082</v>
      </c>
      <c r="D258" s="148" t="s">
        <v>4083</v>
      </c>
      <c r="E258" s="148" t="s">
        <v>4084</v>
      </c>
      <c r="F258" s="148" t="s">
        <v>4085</v>
      </c>
      <c r="G258" s="148" t="s">
        <v>4086</v>
      </c>
      <c r="H258" s="148" t="s">
        <v>4087</v>
      </c>
      <c r="I258" s="148" t="s">
        <v>4088</v>
      </c>
      <c r="J258" s="148" t="s">
        <v>4089</v>
      </c>
      <c r="K258" s="148" t="s">
        <v>4090</v>
      </c>
      <c r="L258" s="226" t="s">
        <v>4091</v>
      </c>
      <c r="M258" s="148" t="s">
        <v>4092</v>
      </c>
    </row>
    <row r="259" spans="1:13" ht="57">
      <c r="A259" s="148" t="s">
        <v>4093</v>
      </c>
      <c r="B259" s="148" t="s">
        <v>3923</v>
      </c>
      <c r="C259" s="148" t="s">
        <v>4094</v>
      </c>
      <c r="D259" s="148" t="s">
        <v>4095</v>
      </c>
      <c r="E259" s="148" t="s">
        <v>4096</v>
      </c>
      <c r="F259" s="148" t="s">
        <v>4097</v>
      </c>
      <c r="G259" s="148" t="s">
        <v>4098</v>
      </c>
      <c r="H259" s="148" t="s">
        <v>4099</v>
      </c>
      <c r="I259" s="148" t="s">
        <v>4100</v>
      </c>
      <c r="J259" s="148" t="s">
        <v>4101</v>
      </c>
      <c r="K259" s="148" t="s">
        <v>4102</v>
      </c>
      <c r="L259" s="226" t="s">
        <v>4103</v>
      </c>
      <c r="M259" s="148" t="s">
        <v>4104</v>
      </c>
    </row>
    <row r="260" spans="1:13" ht="42.75">
      <c r="A260" s="148" t="s">
        <v>4105</v>
      </c>
      <c r="B260" s="148" t="s">
        <v>3923</v>
      </c>
      <c r="C260" s="148" t="s">
        <v>4106</v>
      </c>
      <c r="D260" s="148" t="s">
        <v>4107</v>
      </c>
      <c r="E260" s="148" t="s">
        <v>4108</v>
      </c>
      <c r="F260" s="148" t="s">
        <v>4109</v>
      </c>
      <c r="G260" s="148" t="s">
        <v>4110</v>
      </c>
      <c r="H260" s="148" t="s">
        <v>4111</v>
      </c>
      <c r="I260" s="148" t="s">
        <v>4112</v>
      </c>
      <c r="J260" s="148" t="s">
        <v>4113</v>
      </c>
      <c r="K260" s="148" t="s">
        <v>4114</v>
      </c>
      <c r="L260" s="226" t="s">
        <v>4115</v>
      </c>
      <c r="M260" s="148" t="s">
        <v>4116</v>
      </c>
    </row>
    <row r="261" spans="1:13" ht="42.75">
      <c r="A261" s="148" t="s">
        <v>4117</v>
      </c>
      <c r="B261" s="148" t="s">
        <v>3923</v>
      </c>
      <c r="C261" s="148" t="s">
        <v>4118</v>
      </c>
      <c r="D261" s="148" t="s">
        <v>4119</v>
      </c>
      <c r="E261" s="148" t="s">
        <v>4120</v>
      </c>
      <c r="F261" s="148" t="s">
        <v>4121</v>
      </c>
      <c r="G261" s="148" t="s">
        <v>4122</v>
      </c>
      <c r="H261" s="148" t="s">
        <v>4123</v>
      </c>
      <c r="I261" s="148" t="s">
        <v>4124</v>
      </c>
      <c r="J261" s="148" t="s">
        <v>4125</v>
      </c>
      <c r="K261" s="148" t="s">
        <v>4126</v>
      </c>
      <c r="L261" s="226" t="s">
        <v>4127</v>
      </c>
      <c r="M261" s="148" t="s">
        <v>4128</v>
      </c>
    </row>
    <row r="262" spans="1:13" ht="42.75">
      <c r="A262" s="148" t="s">
        <v>4129</v>
      </c>
      <c r="B262" s="148" t="s">
        <v>3923</v>
      </c>
      <c r="C262" s="148" t="s">
        <v>4130</v>
      </c>
      <c r="D262" s="148" t="s">
        <v>4131</v>
      </c>
      <c r="E262" s="148" t="s">
        <v>4132</v>
      </c>
      <c r="F262" s="148" t="s">
        <v>4133</v>
      </c>
      <c r="G262" s="148" t="s">
        <v>4134</v>
      </c>
      <c r="H262" s="148" t="s">
        <v>4135</v>
      </c>
      <c r="I262" s="148" t="s">
        <v>4136</v>
      </c>
      <c r="J262" s="148" t="s">
        <v>4137</v>
      </c>
      <c r="K262" s="148" t="s">
        <v>4138</v>
      </c>
      <c r="L262" s="226" t="s">
        <v>4139</v>
      </c>
      <c r="M262" s="148" t="s">
        <v>4140</v>
      </c>
    </row>
    <row r="263" spans="1:13" ht="42.75">
      <c r="A263" s="148" t="s">
        <v>4141</v>
      </c>
      <c r="B263" s="148" t="s">
        <v>3923</v>
      </c>
      <c r="C263" s="148" t="s">
        <v>4142</v>
      </c>
      <c r="D263" s="148" t="s">
        <v>4143</v>
      </c>
      <c r="E263" s="148" t="s">
        <v>4144</v>
      </c>
      <c r="F263" s="148" t="s">
        <v>4145</v>
      </c>
      <c r="G263" s="148" t="s">
        <v>4146</v>
      </c>
      <c r="H263" s="148" t="s">
        <v>4147</v>
      </c>
      <c r="I263" s="148" t="s">
        <v>4148</v>
      </c>
      <c r="J263" s="148" t="s">
        <v>4149</v>
      </c>
      <c r="K263" s="148" t="s">
        <v>4150</v>
      </c>
      <c r="L263" s="226" t="s">
        <v>4151</v>
      </c>
      <c r="M263" s="148" t="s">
        <v>4152</v>
      </c>
    </row>
    <row r="264" spans="1:13" ht="42.75">
      <c r="A264" s="148" t="s">
        <v>4153</v>
      </c>
      <c r="B264" s="148" t="s">
        <v>3923</v>
      </c>
      <c r="C264" s="148" t="s">
        <v>4154</v>
      </c>
      <c r="D264" s="148" t="s">
        <v>4155</v>
      </c>
      <c r="E264" s="148" t="s">
        <v>4156</v>
      </c>
      <c r="F264" s="148" t="s">
        <v>4157</v>
      </c>
      <c r="G264" s="148" t="s">
        <v>4158</v>
      </c>
      <c r="H264" s="148" t="s">
        <v>4159</v>
      </c>
      <c r="I264" s="148" t="s">
        <v>4160</v>
      </c>
      <c r="J264" s="148" t="s">
        <v>4161</v>
      </c>
      <c r="K264" s="148" t="s">
        <v>4162</v>
      </c>
      <c r="L264" s="226" t="s">
        <v>4163</v>
      </c>
      <c r="M264" s="148" t="s">
        <v>4164</v>
      </c>
    </row>
    <row r="265" spans="1:13" ht="57">
      <c r="A265" s="148" t="s">
        <v>4165</v>
      </c>
      <c r="B265" s="148" t="s">
        <v>3923</v>
      </c>
      <c r="C265" s="148" t="s">
        <v>4166</v>
      </c>
      <c r="D265" s="148" t="s">
        <v>4167</v>
      </c>
      <c r="E265" s="148" t="s">
        <v>4168</v>
      </c>
      <c r="F265" s="148" t="s">
        <v>4169</v>
      </c>
      <c r="G265" s="148" t="s">
        <v>4170</v>
      </c>
      <c r="H265" s="148" t="s">
        <v>4171</v>
      </c>
      <c r="I265" s="148" t="s">
        <v>4172</v>
      </c>
      <c r="J265" s="148" t="s">
        <v>4173</v>
      </c>
      <c r="K265" s="148" t="s">
        <v>4174</v>
      </c>
      <c r="L265" s="226" t="s">
        <v>4175</v>
      </c>
      <c r="M265" s="148" t="s">
        <v>4176</v>
      </c>
    </row>
    <row r="266" spans="1:13" ht="57">
      <c r="A266" s="148" t="s">
        <v>4177</v>
      </c>
      <c r="B266" s="148" t="s">
        <v>3923</v>
      </c>
      <c r="C266" s="148" t="s">
        <v>4178</v>
      </c>
      <c r="D266" s="148" t="s">
        <v>4179</v>
      </c>
      <c r="E266" s="148" t="s">
        <v>4180</v>
      </c>
      <c r="F266" s="148" t="s">
        <v>4181</v>
      </c>
      <c r="G266" s="148" t="s">
        <v>4182</v>
      </c>
      <c r="H266" s="148" t="s">
        <v>4183</v>
      </c>
      <c r="I266" s="148" t="s">
        <v>4184</v>
      </c>
      <c r="J266" s="148" t="s">
        <v>4185</v>
      </c>
      <c r="K266" s="148" t="s">
        <v>4186</v>
      </c>
      <c r="L266" s="226" t="s">
        <v>4187</v>
      </c>
      <c r="M266" s="148" t="s">
        <v>4188</v>
      </c>
    </row>
    <row r="267" spans="1:13" ht="57">
      <c r="A267" s="148" t="s">
        <v>4189</v>
      </c>
      <c r="B267" s="148" t="s">
        <v>3923</v>
      </c>
      <c r="C267" s="148" t="s">
        <v>4190</v>
      </c>
      <c r="D267" s="148" t="s">
        <v>4191</v>
      </c>
      <c r="E267" s="148" t="s">
        <v>4192</v>
      </c>
      <c r="F267" s="148" t="s">
        <v>4193</v>
      </c>
      <c r="G267" s="148" t="s">
        <v>4194</v>
      </c>
      <c r="H267" s="148" t="s">
        <v>4195</v>
      </c>
      <c r="I267" s="148" t="s">
        <v>4196</v>
      </c>
      <c r="J267" s="148" t="s">
        <v>4197</v>
      </c>
      <c r="K267" s="148" t="s">
        <v>4198</v>
      </c>
      <c r="L267" s="226" t="s">
        <v>4199</v>
      </c>
      <c r="M267" s="148" t="s">
        <v>4200</v>
      </c>
    </row>
    <row r="268" spans="1:13" ht="57">
      <c r="A268" s="148" t="s">
        <v>4201</v>
      </c>
      <c r="B268" s="148" t="s">
        <v>3923</v>
      </c>
      <c r="C268" s="148" t="s">
        <v>4202</v>
      </c>
      <c r="D268" s="148" t="s">
        <v>4203</v>
      </c>
      <c r="E268" s="148" t="s">
        <v>4204</v>
      </c>
      <c r="F268" s="148" t="s">
        <v>4205</v>
      </c>
      <c r="G268" s="148" t="s">
        <v>4206</v>
      </c>
      <c r="H268" s="148" t="s">
        <v>4207</v>
      </c>
      <c r="I268" s="148" t="s">
        <v>4208</v>
      </c>
      <c r="J268" s="148" t="s">
        <v>4209</v>
      </c>
      <c r="K268" s="148" t="s">
        <v>4210</v>
      </c>
      <c r="L268" s="226" t="s">
        <v>4211</v>
      </c>
      <c r="M268" s="148" t="s">
        <v>4212</v>
      </c>
    </row>
    <row r="269" spans="1:13" ht="71.25">
      <c r="A269" s="148" t="s">
        <v>4213</v>
      </c>
      <c r="B269" s="148" t="s">
        <v>3923</v>
      </c>
      <c r="C269" s="148" t="s">
        <v>4214</v>
      </c>
      <c r="D269" s="148" t="s">
        <v>4215</v>
      </c>
      <c r="E269" s="148" t="s">
        <v>4216</v>
      </c>
      <c r="F269" s="148" t="s">
        <v>4217</v>
      </c>
      <c r="G269" s="148" t="s">
        <v>4218</v>
      </c>
      <c r="H269" s="148" t="s">
        <v>4219</v>
      </c>
      <c r="I269" s="148" t="s">
        <v>4220</v>
      </c>
      <c r="J269" s="148" t="s">
        <v>4221</v>
      </c>
      <c r="K269" s="148" t="s">
        <v>4222</v>
      </c>
      <c r="L269" s="226" t="s">
        <v>4223</v>
      </c>
      <c r="M269" s="148" t="s">
        <v>4224</v>
      </c>
    </row>
    <row r="270" spans="1:13" ht="71.25">
      <c r="A270" s="148" t="s">
        <v>4225</v>
      </c>
      <c r="B270" s="148" t="s">
        <v>3923</v>
      </c>
      <c r="C270" s="148" t="s">
        <v>4226</v>
      </c>
      <c r="D270" s="148" t="s">
        <v>4227</v>
      </c>
      <c r="E270" s="148" t="s">
        <v>4228</v>
      </c>
      <c r="F270" s="148" t="s">
        <v>4229</v>
      </c>
      <c r="G270" s="148" t="s">
        <v>4230</v>
      </c>
      <c r="H270" s="148" t="s">
        <v>4231</v>
      </c>
      <c r="I270" s="148" t="s">
        <v>4232</v>
      </c>
      <c r="J270" s="148" t="s">
        <v>4233</v>
      </c>
      <c r="K270" s="148" t="s">
        <v>4234</v>
      </c>
      <c r="L270" s="226" t="s">
        <v>4235</v>
      </c>
      <c r="M270" s="148" t="s">
        <v>4236</v>
      </c>
    </row>
    <row r="271" spans="1:13" ht="71.25">
      <c r="A271" s="148" t="s">
        <v>4237</v>
      </c>
      <c r="B271" s="148" t="s">
        <v>3923</v>
      </c>
      <c r="C271" s="148" t="s">
        <v>4238</v>
      </c>
      <c r="D271" s="148" t="s">
        <v>4239</v>
      </c>
      <c r="E271" s="148" t="s">
        <v>4240</v>
      </c>
      <c r="F271" s="148" t="s">
        <v>4241</v>
      </c>
      <c r="G271" s="148" t="s">
        <v>4242</v>
      </c>
      <c r="H271" s="148" t="s">
        <v>4243</v>
      </c>
      <c r="I271" s="148" t="s">
        <v>4244</v>
      </c>
      <c r="J271" s="148" t="s">
        <v>4245</v>
      </c>
      <c r="K271" s="148" t="s">
        <v>4246</v>
      </c>
      <c r="L271" s="226" t="s">
        <v>4247</v>
      </c>
      <c r="M271" s="148" t="s">
        <v>4248</v>
      </c>
    </row>
    <row r="272" spans="1:13" ht="71.25">
      <c r="A272" s="148" t="s">
        <v>4249</v>
      </c>
      <c r="B272" s="148" t="s">
        <v>3923</v>
      </c>
      <c r="C272" s="148" t="s">
        <v>4250</v>
      </c>
      <c r="D272" s="148" t="s">
        <v>4251</v>
      </c>
      <c r="E272" s="148" t="s">
        <v>4252</v>
      </c>
      <c r="F272" s="148" t="s">
        <v>4253</v>
      </c>
      <c r="G272" s="148" t="s">
        <v>4254</v>
      </c>
      <c r="H272" s="148" t="s">
        <v>4255</v>
      </c>
      <c r="I272" s="148" t="s">
        <v>4256</v>
      </c>
      <c r="J272" s="148" t="s">
        <v>4257</v>
      </c>
      <c r="K272" s="148" t="s">
        <v>4258</v>
      </c>
      <c r="L272" s="226" t="s">
        <v>4259</v>
      </c>
      <c r="M272" s="148" t="s">
        <v>4260</v>
      </c>
    </row>
    <row r="273" spans="1:13" ht="71.25">
      <c r="A273" s="148" t="s">
        <v>4261</v>
      </c>
      <c r="B273" s="148" t="s">
        <v>3923</v>
      </c>
      <c r="C273" s="148" t="s">
        <v>4262</v>
      </c>
      <c r="D273" s="148" t="s">
        <v>4263</v>
      </c>
      <c r="E273" s="148" t="s">
        <v>4264</v>
      </c>
      <c r="F273" s="148" t="s">
        <v>4265</v>
      </c>
      <c r="G273" s="148" t="s">
        <v>4266</v>
      </c>
      <c r="H273" s="148" t="s">
        <v>4267</v>
      </c>
      <c r="I273" s="148" t="s">
        <v>4268</v>
      </c>
      <c r="J273" s="148" t="s">
        <v>4269</v>
      </c>
      <c r="K273" s="148" t="s">
        <v>4270</v>
      </c>
      <c r="L273" s="148" t="s">
        <v>4271</v>
      </c>
      <c r="M273" s="148" t="s">
        <v>4272</v>
      </c>
    </row>
    <row r="274" spans="1:13" ht="71.25">
      <c r="A274" s="148" t="s">
        <v>4273</v>
      </c>
      <c r="B274" s="148" t="s">
        <v>3923</v>
      </c>
      <c r="C274" s="148" t="s">
        <v>4274</v>
      </c>
      <c r="D274" s="148" t="s">
        <v>4275</v>
      </c>
      <c r="E274" s="148" t="s">
        <v>4276</v>
      </c>
      <c r="F274" s="148" t="s">
        <v>4277</v>
      </c>
      <c r="G274" s="148" t="s">
        <v>4278</v>
      </c>
      <c r="H274" s="148" t="s">
        <v>4279</v>
      </c>
      <c r="I274" s="148" t="s">
        <v>4280</v>
      </c>
      <c r="J274" s="148" t="s">
        <v>4281</v>
      </c>
      <c r="K274" s="148" t="s">
        <v>4282</v>
      </c>
      <c r="L274" s="148" t="s">
        <v>4283</v>
      </c>
      <c r="M274" s="148" t="s">
        <v>4284</v>
      </c>
    </row>
    <row r="275" spans="1:13" ht="71.25">
      <c r="A275" s="148" t="s">
        <v>4285</v>
      </c>
      <c r="B275" s="148" t="s">
        <v>3923</v>
      </c>
      <c r="C275" s="148" t="s">
        <v>4286</v>
      </c>
      <c r="D275" s="148" t="s">
        <v>4287</v>
      </c>
      <c r="E275" s="148" t="s">
        <v>4288</v>
      </c>
      <c r="F275" s="148" t="s">
        <v>4289</v>
      </c>
      <c r="G275" s="148" t="s">
        <v>4290</v>
      </c>
      <c r="H275" s="148" t="s">
        <v>4291</v>
      </c>
      <c r="I275" s="148" t="s">
        <v>4292</v>
      </c>
      <c r="J275" s="148" t="s">
        <v>4293</v>
      </c>
      <c r="K275" s="148" t="s">
        <v>4294</v>
      </c>
      <c r="L275" s="148" t="s">
        <v>4295</v>
      </c>
      <c r="M275" s="148" t="s">
        <v>4296</v>
      </c>
    </row>
    <row r="276" spans="1:13" ht="71.25">
      <c r="A276" s="148" t="s">
        <v>4297</v>
      </c>
      <c r="B276" s="148" t="s">
        <v>3923</v>
      </c>
      <c r="C276" s="148" t="s">
        <v>4298</v>
      </c>
      <c r="D276" s="148" t="s">
        <v>4299</v>
      </c>
      <c r="E276" s="148" t="s">
        <v>4300</v>
      </c>
      <c r="F276" s="148" t="s">
        <v>4301</v>
      </c>
      <c r="G276" s="148" t="s">
        <v>4302</v>
      </c>
      <c r="H276" s="148" t="s">
        <v>4303</v>
      </c>
      <c r="I276" s="148" t="s">
        <v>4304</v>
      </c>
      <c r="J276" s="148" t="s">
        <v>4305</v>
      </c>
      <c r="K276" s="148" t="s">
        <v>4306</v>
      </c>
      <c r="L276" s="148" t="s">
        <v>4307</v>
      </c>
      <c r="M276" s="148" t="s">
        <v>4308</v>
      </c>
    </row>
    <row r="277" spans="1:13" ht="71.25">
      <c r="A277" s="148" t="s">
        <v>4309</v>
      </c>
      <c r="B277" s="148" t="s">
        <v>3923</v>
      </c>
      <c r="C277" s="148" t="s">
        <v>4310</v>
      </c>
      <c r="D277" s="148" t="s">
        <v>4311</v>
      </c>
      <c r="E277" s="196" t="s">
        <v>4312</v>
      </c>
      <c r="F277" s="148" t="s">
        <v>4313</v>
      </c>
      <c r="G277" s="148" t="s">
        <v>4314</v>
      </c>
      <c r="H277" s="148" t="s">
        <v>4315</v>
      </c>
      <c r="I277" s="148" t="s">
        <v>4316</v>
      </c>
      <c r="J277" s="148" t="s">
        <v>4317</v>
      </c>
      <c r="K277" s="148" t="s">
        <v>4318</v>
      </c>
      <c r="L277" s="226" t="s">
        <v>4319</v>
      </c>
      <c r="M277" s="148" t="s">
        <v>4320</v>
      </c>
    </row>
    <row r="278" spans="1:13" ht="71.25">
      <c r="A278" s="148" t="s">
        <v>4321</v>
      </c>
      <c r="B278" s="148" t="s">
        <v>3923</v>
      </c>
      <c r="C278" s="148" t="s">
        <v>4322</v>
      </c>
      <c r="D278" s="148" t="s">
        <v>4323</v>
      </c>
      <c r="E278" s="196" t="s">
        <v>4324</v>
      </c>
      <c r="F278" s="148" t="s">
        <v>4325</v>
      </c>
      <c r="G278" s="148" t="s">
        <v>4326</v>
      </c>
      <c r="H278" s="148" t="s">
        <v>4327</v>
      </c>
      <c r="I278" s="148" t="s">
        <v>4328</v>
      </c>
      <c r="J278" s="148" t="s">
        <v>4329</v>
      </c>
      <c r="K278" s="148" t="s">
        <v>4330</v>
      </c>
      <c r="L278" s="226" t="s">
        <v>4331</v>
      </c>
      <c r="M278" s="148" t="s">
        <v>4332</v>
      </c>
    </row>
    <row r="279" spans="1:13" ht="71.25">
      <c r="A279" s="148" t="s">
        <v>4333</v>
      </c>
      <c r="B279" s="148" t="s">
        <v>3923</v>
      </c>
      <c r="C279" s="148" t="s">
        <v>4334</v>
      </c>
      <c r="D279" s="148" t="s">
        <v>4335</v>
      </c>
      <c r="E279" s="196" t="s">
        <v>4336</v>
      </c>
      <c r="F279" s="148" t="s">
        <v>4337</v>
      </c>
      <c r="G279" s="148" t="s">
        <v>4338</v>
      </c>
      <c r="H279" s="148" t="s">
        <v>4339</v>
      </c>
      <c r="I279" s="148" t="s">
        <v>4340</v>
      </c>
      <c r="J279" s="148" t="s">
        <v>4341</v>
      </c>
      <c r="K279" s="148" t="s">
        <v>4342</v>
      </c>
      <c r="L279" s="226" t="s">
        <v>4343</v>
      </c>
      <c r="M279" s="148" t="s">
        <v>4344</v>
      </c>
    </row>
    <row r="280" spans="1:13" ht="71.25">
      <c r="A280" s="148" t="s">
        <v>4345</v>
      </c>
      <c r="B280" s="148" t="s">
        <v>3923</v>
      </c>
      <c r="C280" s="148" t="s">
        <v>4346</v>
      </c>
      <c r="D280" s="148" t="s">
        <v>4347</v>
      </c>
      <c r="E280" s="196" t="s">
        <v>4348</v>
      </c>
      <c r="F280" s="148" t="s">
        <v>4349</v>
      </c>
      <c r="G280" s="148" t="s">
        <v>4350</v>
      </c>
      <c r="H280" s="148" t="s">
        <v>4351</v>
      </c>
      <c r="I280" s="148" t="s">
        <v>4352</v>
      </c>
      <c r="J280" s="148" t="s">
        <v>4353</v>
      </c>
      <c r="K280" s="148" t="s">
        <v>4354</v>
      </c>
      <c r="L280" s="226" t="s">
        <v>4355</v>
      </c>
      <c r="M280" s="148" t="s">
        <v>4356</v>
      </c>
    </row>
    <row r="281" spans="1:13" ht="57">
      <c r="A281" s="148" t="s">
        <v>4357</v>
      </c>
      <c r="B281" s="148" t="s">
        <v>3923</v>
      </c>
      <c r="C281" s="148" t="s">
        <v>4358</v>
      </c>
      <c r="D281" s="148" t="s">
        <v>4359</v>
      </c>
      <c r="E281" s="196" t="s">
        <v>4360</v>
      </c>
      <c r="F281" s="148" t="s">
        <v>4361</v>
      </c>
      <c r="G281" s="148" t="s">
        <v>4362</v>
      </c>
      <c r="H281" s="148" t="s">
        <v>4363</v>
      </c>
      <c r="I281" s="148" t="s">
        <v>4364</v>
      </c>
      <c r="J281" s="148" t="s">
        <v>4365</v>
      </c>
      <c r="K281" s="148" t="s">
        <v>4366</v>
      </c>
      <c r="L281" s="226" t="s">
        <v>4367</v>
      </c>
      <c r="M281" s="148" t="s">
        <v>4368</v>
      </c>
    </row>
    <row r="282" spans="1:13" ht="57" customHeight="1">
      <c r="A282" s="148" t="s">
        <v>4369</v>
      </c>
      <c r="B282" s="148" t="s">
        <v>3923</v>
      </c>
      <c r="C282" s="148" t="s">
        <v>4370</v>
      </c>
      <c r="D282" s="148" t="s">
        <v>4371</v>
      </c>
      <c r="E282" s="196" t="s">
        <v>4372</v>
      </c>
      <c r="F282" s="148" t="s">
        <v>4373</v>
      </c>
      <c r="G282" s="148" t="s">
        <v>4374</v>
      </c>
      <c r="H282" s="148" t="s">
        <v>4375</v>
      </c>
      <c r="I282" s="148" t="s">
        <v>4376</v>
      </c>
      <c r="J282" s="148" t="s">
        <v>4377</v>
      </c>
      <c r="K282" s="148" t="s">
        <v>4378</v>
      </c>
      <c r="L282" s="226" t="s">
        <v>4379</v>
      </c>
      <c r="M282" s="148" t="s">
        <v>4380</v>
      </c>
    </row>
    <row r="283" spans="1:13" ht="57" customHeight="1">
      <c r="A283" s="148" t="s">
        <v>4381</v>
      </c>
      <c r="B283" s="148" t="s">
        <v>3923</v>
      </c>
      <c r="C283" s="148" t="s">
        <v>4382</v>
      </c>
      <c r="D283" s="148" t="s">
        <v>4383</v>
      </c>
      <c r="E283" s="196" t="s">
        <v>4384</v>
      </c>
      <c r="F283" s="148" t="s">
        <v>4385</v>
      </c>
      <c r="G283" s="148" t="s">
        <v>4386</v>
      </c>
      <c r="H283" s="148" t="s">
        <v>4387</v>
      </c>
      <c r="I283" s="148" t="s">
        <v>4388</v>
      </c>
      <c r="J283" s="148" t="s">
        <v>4389</v>
      </c>
      <c r="K283" s="148" t="s">
        <v>4390</v>
      </c>
      <c r="L283" s="226" t="s">
        <v>4391</v>
      </c>
      <c r="M283" s="148" t="s">
        <v>4392</v>
      </c>
    </row>
    <row r="284" spans="1:13" ht="57" customHeight="1">
      <c r="A284" s="148" t="s">
        <v>4393</v>
      </c>
      <c r="B284" s="148" t="s">
        <v>3923</v>
      </c>
      <c r="C284" s="148" t="s">
        <v>4394</v>
      </c>
      <c r="D284" s="148" t="s">
        <v>4395</v>
      </c>
      <c r="E284" s="196" t="s">
        <v>4396</v>
      </c>
      <c r="F284" s="148" t="s">
        <v>4397</v>
      </c>
      <c r="G284" s="148" t="s">
        <v>4398</v>
      </c>
      <c r="H284" s="148" t="s">
        <v>4399</v>
      </c>
      <c r="I284" s="148" t="s">
        <v>4400</v>
      </c>
      <c r="J284" s="148" t="s">
        <v>4401</v>
      </c>
      <c r="K284" s="148" t="s">
        <v>4402</v>
      </c>
      <c r="L284" s="226" t="s">
        <v>4403</v>
      </c>
      <c r="M284" s="148" t="s">
        <v>4404</v>
      </c>
    </row>
    <row r="285" spans="1:13" ht="57" customHeight="1">
      <c r="A285" s="148" t="s">
        <v>4405</v>
      </c>
      <c r="B285" s="148" t="s">
        <v>3923</v>
      </c>
      <c r="C285" s="148" t="s">
        <v>4406</v>
      </c>
      <c r="D285" s="148" t="s">
        <v>4407</v>
      </c>
      <c r="E285" s="196" t="s">
        <v>4408</v>
      </c>
      <c r="F285" s="148" t="s">
        <v>4409</v>
      </c>
      <c r="G285" s="148" t="s">
        <v>4410</v>
      </c>
      <c r="H285" s="148" t="s">
        <v>4411</v>
      </c>
      <c r="I285" s="148" t="s">
        <v>4412</v>
      </c>
      <c r="J285" s="148" t="s">
        <v>4413</v>
      </c>
      <c r="K285" s="148" t="s">
        <v>4414</v>
      </c>
      <c r="L285" s="226" t="s">
        <v>4415</v>
      </c>
      <c r="M285" s="148" t="s">
        <v>4416</v>
      </c>
    </row>
    <row r="286" spans="1:13" ht="57">
      <c r="A286" s="148" t="s">
        <v>4417</v>
      </c>
      <c r="B286" s="148" t="s">
        <v>3923</v>
      </c>
      <c r="C286" s="148" t="s">
        <v>4418</v>
      </c>
      <c r="D286" s="148" t="s">
        <v>4419</v>
      </c>
      <c r="E286" s="196" t="s">
        <v>4420</v>
      </c>
      <c r="F286" s="148" t="s">
        <v>4421</v>
      </c>
      <c r="G286" s="148" t="s">
        <v>4422</v>
      </c>
      <c r="H286" s="148" t="s">
        <v>4423</v>
      </c>
      <c r="I286" s="148" t="s">
        <v>4424</v>
      </c>
      <c r="J286" s="148" t="s">
        <v>4425</v>
      </c>
      <c r="K286" s="148" t="s">
        <v>4426</v>
      </c>
      <c r="L286" s="226" t="s">
        <v>4427</v>
      </c>
      <c r="M286" s="148" t="s">
        <v>4428</v>
      </c>
    </row>
    <row r="287" spans="1:13" ht="57">
      <c r="A287" s="148" t="s">
        <v>4429</v>
      </c>
      <c r="B287" s="148" t="s">
        <v>3923</v>
      </c>
      <c r="C287" s="148" t="s">
        <v>4430</v>
      </c>
      <c r="D287" s="148" t="s">
        <v>4431</v>
      </c>
      <c r="E287" s="196" t="s">
        <v>4432</v>
      </c>
      <c r="F287" s="148" t="s">
        <v>4433</v>
      </c>
      <c r="G287" s="148" t="s">
        <v>4434</v>
      </c>
      <c r="H287" s="148" t="s">
        <v>4435</v>
      </c>
      <c r="I287" s="148" t="s">
        <v>4436</v>
      </c>
      <c r="J287" s="148" t="s">
        <v>4437</v>
      </c>
      <c r="K287" s="148" t="s">
        <v>4438</v>
      </c>
      <c r="L287" s="226" t="s">
        <v>4439</v>
      </c>
      <c r="M287" s="148" t="s">
        <v>4440</v>
      </c>
    </row>
    <row r="288" spans="1:13" ht="57">
      <c r="A288" s="148" t="s">
        <v>4441</v>
      </c>
      <c r="B288" s="148" t="s">
        <v>3923</v>
      </c>
      <c r="C288" s="148" t="s">
        <v>4442</v>
      </c>
      <c r="D288" s="148" t="s">
        <v>4443</v>
      </c>
      <c r="E288" s="196" t="s">
        <v>4444</v>
      </c>
      <c r="F288" s="148" t="s">
        <v>4445</v>
      </c>
      <c r="G288" s="148" t="s">
        <v>4446</v>
      </c>
      <c r="H288" s="148" t="s">
        <v>4447</v>
      </c>
      <c r="I288" s="148" t="s">
        <v>4448</v>
      </c>
      <c r="J288" s="148" t="s">
        <v>4449</v>
      </c>
      <c r="K288" s="148" t="s">
        <v>4450</v>
      </c>
      <c r="L288" s="226" t="s">
        <v>4451</v>
      </c>
      <c r="M288" s="148" t="s">
        <v>4452</v>
      </c>
    </row>
    <row r="289" spans="1:13" ht="42.75">
      <c r="A289" s="148" t="s">
        <v>4453</v>
      </c>
      <c r="B289" s="148" t="s">
        <v>3923</v>
      </c>
      <c r="C289" s="148" t="s">
        <v>4454</v>
      </c>
      <c r="D289" s="148" t="s">
        <v>4455</v>
      </c>
      <c r="E289" s="196" t="s">
        <v>4456</v>
      </c>
      <c r="F289" s="148" t="s">
        <v>4457</v>
      </c>
      <c r="G289" s="148" t="s">
        <v>4458</v>
      </c>
      <c r="H289" s="148" t="s">
        <v>4459</v>
      </c>
      <c r="I289" s="148" t="s">
        <v>4460</v>
      </c>
      <c r="J289" s="148" t="s">
        <v>4461</v>
      </c>
      <c r="K289" s="148" t="s">
        <v>4462</v>
      </c>
      <c r="L289" s="226" t="s">
        <v>4463</v>
      </c>
      <c r="M289" s="148" t="s">
        <v>4464</v>
      </c>
    </row>
    <row r="290" spans="1:13" ht="42.75">
      <c r="A290" s="148" t="s">
        <v>4465</v>
      </c>
      <c r="B290" s="148" t="s">
        <v>3923</v>
      </c>
      <c r="C290" s="148" t="s">
        <v>4466</v>
      </c>
      <c r="D290" s="148" t="s">
        <v>4467</v>
      </c>
      <c r="E290" s="196" t="s">
        <v>4468</v>
      </c>
      <c r="F290" s="148" t="s">
        <v>4469</v>
      </c>
      <c r="G290" s="148" t="s">
        <v>4470</v>
      </c>
      <c r="H290" s="148" t="s">
        <v>4471</v>
      </c>
      <c r="I290" s="148" t="s">
        <v>4472</v>
      </c>
      <c r="J290" s="148" t="s">
        <v>4473</v>
      </c>
      <c r="K290" s="148" t="s">
        <v>4474</v>
      </c>
      <c r="L290" s="226" t="s">
        <v>4475</v>
      </c>
      <c r="M290" s="148" t="s">
        <v>4476</v>
      </c>
    </row>
    <row r="291" spans="1:13" ht="42.75">
      <c r="A291" s="148" t="s">
        <v>4477</v>
      </c>
      <c r="B291" s="148" t="s">
        <v>3923</v>
      </c>
      <c r="C291" s="148" t="s">
        <v>4478</v>
      </c>
      <c r="D291" s="148" t="s">
        <v>4479</v>
      </c>
      <c r="E291" s="196" t="s">
        <v>4480</v>
      </c>
      <c r="F291" s="148" t="s">
        <v>4481</v>
      </c>
      <c r="G291" s="148" t="s">
        <v>4482</v>
      </c>
      <c r="H291" s="148" t="s">
        <v>4483</v>
      </c>
      <c r="I291" s="148" t="s">
        <v>4484</v>
      </c>
      <c r="J291" s="148" t="s">
        <v>4485</v>
      </c>
      <c r="K291" s="148" t="s">
        <v>4486</v>
      </c>
      <c r="L291" s="226" t="s">
        <v>4487</v>
      </c>
      <c r="M291" s="148" t="s">
        <v>4488</v>
      </c>
    </row>
    <row r="292" spans="1:13" ht="42.75">
      <c r="A292" s="148" t="s">
        <v>4489</v>
      </c>
      <c r="B292" s="148" t="s">
        <v>3923</v>
      </c>
      <c r="C292" s="148" t="s">
        <v>4490</v>
      </c>
      <c r="D292" s="148" t="s">
        <v>4491</v>
      </c>
      <c r="E292" s="196" t="s">
        <v>4492</v>
      </c>
      <c r="F292" s="148" t="s">
        <v>4493</v>
      </c>
      <c r="G292" s="148" t="s">
        <v>4494</v>
      </c>
      <c r="H292" s="148" t="s">
        <v>4495</v>
      </c>
      <c r="I292" s="148" t="s">
        <v>4496</v>
      </c>
      <c r="J292" s="148" t="s">
        <v>4497</v>
      </c>
      <c r="K292" s="148" t="s">
        <v>4498</v>
      </c>
      <c r="L292" s="226" t="s">
        <v>4499</v>
      </c>
      <c r="M292" s="148" t="s">
        <v>4500</v>
      </c>
    </row>
    <row r="293" spans="1:13" ht="57">
      <c r="A293" s="148" t="s">
        <v>4501</v>
      </c>
      <c r="B293" s="148" t="s">
        <v>3923</v>
      </c>
      <c r="C293" s="148" t="s">
        <v>4502</v>
      </c>
      <c r="D293" s="148" t="s">
        <v>4503</v>
      </c>
      <c r="E293" s="148" t="s">
        <v>4504</v>
      </c>
      <c r="F293" s="148" t="s">
        <v>4505</v>
      </c>
      <c r="G293" s="148" t="s">
        <v>4506</v>
      </c>
      <c r="H293" s="148" t="s">
        <v>4507</v>
      </c>
      <c r="I293" s="148" t="s">
        <v>4508</v>
      </c>
      <c r="J293" s="148" t="s">
        <v>4509</v>
      </c>
      <c r="K293" s="148" t="s">
        <v>4510</v>
      </c>
      <c r="L293" s="148" t="s">
        <v>4511</v>
      </c>
      <c r="M293" s="148" t="s">
        <v>4512</v>
      </c>
    </row>
    <row r="294" spans="1:13" ht="71.25">
      <c r="A294" s="148" t="s">
        <v>4513</v>
      </c>
      <c r="B294" s="148" t="s">
        <v>3923</v>
      </c>
      <c r="C294" s="148" t="s">
        <v>4514</v>
      </c>
      <c r="D294" s="148" t="s">
        <v>4515</v>
      </c>
      <c r="E294" s="148" t="s">
        <v>4516</v>
      </c>
      <c r="F294" s="148" t="s">
        <v>4517</v>
      </c>
      <c r="G294" s="148" t="s">
        <v>4518</v>
      </c>
      <c r="H294" s="148" t="s">
        <v>4519</v>
      </c>
      <c r="I294" s="148" t="s">
        <v>4520</v>
      </c>
      <c r="J294" s="148" t="s">
        <v>4521</v>
      </c>
      <c r="K294" s="148" t="s">
        <v>4522</v>
      </c>
      <c r="L294" s="148" t="s">
        <v>4523</v>
      </c>
      <c r="M294" s="148" t="s">
        <v>4524</v>
      </c>
    </row>
    <row r="295" spans="1:13" ht="57">
      <c r="A295" s="148" t="s">
        <v>4525</v>
      </c>
      <c r="B295" s="148" t="s">
        <v>3923</v>
      </c>
      <c r="C295" s="148" t="s">
        <v>4526</v>
      </c>
      <c r="D295" s="148" t="s">
        <v>4527</v>
      </c>
      <c r="E295" s="196" t="s">
        <v>4528</v>
      </c>
      <c r="F295" s="148" t="s">
        <v>4529</v>
      </c>
      <c r="G295" s="148" t="s">
        <v>4530</v>
      </c>
      <c r="H295" s="148" t="s">
        <v>4531</v>
      </c>
      <c r="I295" s="148" t="s">
        <v>4532</v>
      </c>
      <c r="J295" s="148" t="s">
        <v>4533</v>
      </c>
      <c r="K295" s="148" t="s">
        <v>4534</v>
      </c>
      <c r="L295" s="226" t="s">
        <v>4535</v>
      </c>
      <c r="M295" s="148" t="s">
        <v>4536</v>
      </c>
    </row>
    <row r="296" spans="1:13" ht="99.75">
      <c r="A296" s="148" t="s">
        <v>4537</v>
      </c>
      <c r="B296" s="148" t="s">
        <v>3923</v>
      </c>
      <c r="C296" s="148" t="s">
        <v>4538</v>
      </c>
      <c r="D296" s="148" t="s">
        <v>4539</v>
      </c>
      <c r="E296" s="148" t="s">
        <v>4540</v>
      </c>
      <c r="F296" s="148" t="s">
        <v>4541</v>
      </c>
      <c r="G296" s="148" t="s">
        <v>4542</v>
      </c>
      <c r="H296" s="148" t="s">
        <v>4543</v>
      </c>
      <c r="I296" s="148" t="s">
        <v>4544</v>
      </c>
      <c r="J296" s="148" t="s">
        <v>4545</v>
      </c>
      <c r="K296" s="148" t="s">
        <v>4546</v>
      </c>
      <c r="L296" s="148" t="s">
        <v>4547</v>
      </c>
      <c r="M296" s="148" t="s">
        <v>4548</v>
      </c>
    </row>
    <row r="297" spans="1:13" ht="57">
      <c r="A297" s="148" t="s">
        <v>4549</v>
      </c>
      <c r="B297" s="148" t="s">
        <v>3923</v>
      </c>
      <c r="C297" s="106" t="s">
        <v>4550</v>
      </c>
      <c r="D297" s="148" t="s">
        <v>4551</v>
      </c>
      <c r="E297" s="148" t="s">
        <v>4552</v>
      </c>
      <c r="F297" s="148" t="s">
        <v>4553</v>
      </c>
      <c r="G297" s="148" t="s">
        <v>4554</v>
      </c>
      <c r="H297" s="148" t="s">
        <v>4555</v>
      </c>
      <c r="I297" s="148" t="s">
        <v>4556</v>
      </c>
      <c r="J297" s="148" t="s">
        <v>4557</v>
      </c>
      <c r="K297" s="148" t="s">
        <v>4558</v>
      </c>
      <c r="L297" s="148" t="s">
        <v>4559</v>
      </c>
      <c r="M297" s="148" t="s">
        <v>4560</v>
      </c>
    </row>
    <row r="298" spans="1:13" ht="57">
      <c r="A298" s="148" t="s">
        <v>4561</v>
      </c>
      <c r="B298" s="148" t="s">
        <v>3923</v>
      </c>
      <c r="C298" s="148" t="s">
        <v>4562</v>
      </c>
      <c r="D298" s="148" t="s">
        <v>4563</v>
      </c>
      <c r="E298" s="196" t="s">
        <v>4564</v>
      </c>
      <c r="F298" s="148" t="s">
        <v>4565</v>
      </c>
      <c r="G298" s="148" t="s">
        <v>4566</v>
      </c>
      <c r="H298" s="148" t="s">
        <v>4567</v>
      </c>
      <c r="I298" s="148" t="s">
        <v>4568</v>
      </c>
      <c r="J298" s="148" t="s">
        <v>4569</v>
      </c>
      <c r="K298" s="148" t="s">
        <v>4570</v>
      </c>
      <c r="L298" s="226" t="s">
        <v>4571</v>
      </c>
      <c r="M298" s="148" t="s">
        <v>4572</v>
      </c>
    </row>
    <row r="299" spans="1:13" ht="42.75">
      <c r="A299" s="148" t="s">
        <v>3923</v>
      </c>
      <c r="D299" s="148" t="s">
        <v>4573</v>
      </c>
      <c r="E299" s="196" t="s">
        <v>4574</v>
      </c>
      <c r="F299" s="148" t="s">
        <v>4575</v>
      </c>
      <c r="G299" s="148" t="s">
        <v>4576</v>
      </c>
      <c r="H299" s="148" t="s">
        <v>4577</v>
      </c>
      <c r="I299" s="148" t="s">
        <v>4578</v>
      </c>
      <c r="J299" s="148" t="s">
        <v>4579</v>
      </c>
      <c r="K299" s="148" t="s">
        <v>4580</v>
      </c>
      <c r="L299" s="226" t="s">
        <v>4581</v>
      </c>
      <c r="M299" s="148" t="s">
        <v>4582</v>
      </c>
    </row>
    <row r="300" spans="1:13" ht="57">
      <c r="A300" s="148" t="s">
        <v>4583</v>
      </c>
      <c r="B300" s="148" t="s">
        <v>3923</v>
      </c>
      <c r="C300" s="148" t="s">
        <v>4584</v>
      </c>
      <c r="D300" s="148" t="s">
        <v>4585</v>
      </c>
      <c r="E300" s="196" t="s">
        <v>4586</v>
      </c>
      <c r="F300" s="148" t="s">
        <v>4587</v>
      </c>
      <c r="G300" s="148" t="s">
        <v>4588</v>
      </c>
      <c r="H300" s="148" t="s">
        <v>4589</v>
      </c>
      <c r="I300" s="148" t="s">
        <v>4590</v>
      </c>
      <c r="J300" s="148" t="s">
        <v>4591</v>
      </c>
      <c r="K300" s="148" t="s">
        <v>4592</v>
      </c>
      <c r="L300" s="226" t="s">
        <v>4593</v>
      </c>
      <c r="M300" s="148" t="s">
        <v>4594</v>
      </c>
    </row>
    <row r="301" spans="1:13" ht="57">
      <c r="A301" s="148" t="s">
        <v>4595</v>
      </c>
      <c r="B301" s="148" t="s">
        <v>3923</v>
      </c>
      <c r="C301" s="148" t="s">
        <v>4596</v>
      </c>
      <c r="D301" s="148" t="s">
        <v>4597</v>
      </c>
      <c r="E301" s="196" t="s">
        <v>4598</v>
      </c>
      <c r="F301" s="148" t="s">
        <v>4599</v>
      </c>
      <c r="G301" s="148" t="s">
        <v>4600</v>
      </c>
      <c r="H301" s="148" t="s">
        <v>4601</v>
      </c>
      <c r="I301" s="148" t="s">
        <v>4602</v>
      </c>
      <c r="J301" s="148" t="s">
        <v>4603</v>
      </c>
      <c r="K301" s="148" t="s">
        <v>4604</v>
      </c>
      <c r="L301" s="226" t="s">
        <v>4605</v>
      </c>
      <c r="M301" s="148" t="s">
        <v>4606</v>
      </c>
    </row>
    <row r="302" spans="1:13" ht="57">
      <c r="A302" s="148" t="s">
        <v>4607</v>
      </c>
      <c r="B302" s="148" t="s">
        <v>3923</v>
      </c>
      <c r="C302" s="148" t="s">
        <v>4608</v>
      </c>
      <c r="D302" s="148" t="s">
        <v>4609</v>
      </c>
      <c r="E302" s="148" t="s">
        <v>4610</v>
      </c>
      <c r="F302" s="148" t="s">
        <v>4611</v>
      </c>
      <c r="G302" s="148" t="s">
        <v>4612</v>
      </c>
      <c r="H302" s="148" t="s">
        <v>4613</v>
      </c>
      <c r="I302" s="148" t="s">
        <v>4614</v>
      </c>
      <c r="J302" s="148" t="s">
        <v>4615</v>
      </c>
      <c r="K302" s="148" t="s">
        <v>4616</v>
      </c>
      <c r="L302" s="148" t="s">
        <v>4617</v>
      </c>
      <c r="M302" s="148" t="s">
        <v>4618</v>
      </c>
    </row>
    <row r="303" spans="1:13" ht="60" customHeight="1">
      <c r="A303" s="148" t="s">
        <v>4619</v>
      </c>
      <c r="B303" s="148" t="s">
        <v>3923</v>
      </c>
      <c r="C303" s="148" t="s">
        <v>4620</v>
      </c>
      <c r="D303" s="148" t="s">
        <v>4621</v>
      </c>
      <c r="E303" s="196" t="s">
        <v>4622</v>
      </c>
      <c r="F303" s="148" t="s">
        <v>4623</v>
      </c>
      <c r="G303" s="148" t="s">
        <v>4624</v>
      </c>
      <c r="H303" s="148" t="s">
        <v>4625</v>
      </c>
      <c r="I303" s="148" t="s">
        <v>4626</v>
      </c>
      <c r="J303" s="148" t="s">
        <v>4627</v>
      </c>
      <c r="K303" s="148" t="s">
        <v>4628</v>
      </c>
      <c r="L303" s="226" t="s">
        <v>4629</v>
      </c>
      <c r="M303" s="148" t="s">
        <v>4630</v>
      </c>
    </row>
    <row r="304" spans="1:13" ht="60" customHeight="1">
      <c r="A304" s="148" t="s">
        <v>3923</v>
      </c>
      <c r="D304" s="148" t="s">
        <v>4631</v>
      </c>
      <c r="E304" s="196" t="s">
        <v>4632</v>
      </c>
      <c r="F304" s="148" t="s">
        <v>4633</v>
      </c>
      <c r="G304" s="148" t="s">
        <v>4634</v>
      </c>
      <c r="H304" s="148" t="s">
        <v>4635</v>
      </c>
      <c r="I304" s="148" t="s">
        <v>4636</v>
      </c>
      <c r="J304" s="148" t="s">
        <v>4637</v>
      </c>
      <c r="K304" s="148" t="s">
        <v>4638</v>
      </c>
      <c r="L304" s="226" t="s">
        <v>4639</v>
      </c>
      <c r="M304" s="148" t="s">
        <v>4640</v>
      </c>
    </row>
    <row r="305" spans="1:13" ht="57" customHeight="1">
      <c r="A305" s="148" t="s">
        <v>4641</v>
      </c>
      <c r="B305" s="148" t="s">
        <v>3923</v>
      </c>
      <c r="C305" s="148" t="s">
        <v>4642</v>
      </c>
      <c r="D305" s="236" t="s">
        <v>4643</v>
      </c>
      <c r="E305" s="196" t="s">
        <v>4644</v>
      </c>
      <c r="F305" s="148" t="s">
        <v>4645</v>
      </c>
      <c r="G305" s="109" t="s">
        <v>4646</v>
      </c>
      <c r="H305" s="148" t="s">
        <v>4647</v>
      </c>
      <c r="I305" s="148" t="s">
        <v>4648</v>
      </c>
      <c r="J305" s="148" t="s">
        <v>4649</v>
      </c>
      <c r="K305" s="148" t="s">
        <v>4650</v>
      </c>
      <c r="L305" s="226" t="s">
        <v>4651</v>
      </c>
      <c r="M305" s="148" t="s">
        <v>4652</v>
      </c>
    </row>
    <row r="306" spans="1:13" ht="57" customHeight="1">
      <c r="A306" s="148" t="s">
        <v>4653</v>
      </c>
      <c r="B306" s="148" t="s">
        <v>3923</v>
      </c>
      <c r="C306" s="148" t="s">
        <v>4654</v>
      </c>
      <c r="D306" s="236" t="s">
        <v>4655</v>
      </c>
      <c r="E306" s="196" t="s">
        <v>4656</v>
      </c>
      <c r="F306" s="148" t="s">
        <v>4657</v>
      </c>
      <c r="G306" s="109" t="s">
        <v>4658</v>
      </c>
      <c r="H306" s="148" t="s">
        <v>4659</v>
      </c>
      <c r="I306" s="148" t="s">
        <v>4660</v>
      </c>
      <c r="J306" s="148" t="s">
        <v>4661</v>
      </c>
      <c r="K306" s="148" t="s">
        <v>4662</v>
      </c>
      <c r="L306" s="226" t="s">
        <v>4663</v>
      </c>
      <c r="M306" s="148" t="s">
        <v>4664</v>
      </c>
    </row>
    <row r="307" spans="1:13" ht="57" customHeight="1">
      <c r="A307" s="148" t="s">
        <v>4665</v>
      </c>
      <c r="B307" s="148" t="s">
        <v>3923</v>
      </c>
      <c r="C307" s="148" t="s">
        <v>4666</v>
      </c>
      <c r="D307" s="236" t="s">
        <v>4667</v>
      </c>
      <c r="E307" s="196" t="s">
        <v>4668</v>
      </c>
      <c r="F307" s="148" t="s">
        <v>4669</v>
      </c>
      <c r="G307" s="109" t="s">
        <v>4670</v>
      </c>
      <c r="H307" s="148" t="s">
        <v>4671</v>
      </c>
      <c r="I307" s="148" t="s">
        <v>4672</v>
      </c>
      <c r="J307" s="148" t="s">
        <v>4673</v>
      </c>
      <c r="K307" s="148" t="s">
        <v>4674</v>
      </c>
      <c r="L307" s="226" t="s">
        <v>4675</v>
      </c>
      <c r="M307" s="148" t="s">
        <v>4676</v>
      </c>
    </row>
    <row r="308" spans="1:13" ht="57" customHeight="1">
      <c r="A308" s="148" t="s">
        <v>4677</v>
      </c>
      <c r="B308" s="148" t="s">
        <v>3923</v>
      </c>
      <c r="C308" s="148" t="s">
        <v>4678</v>
      </c>
      <c r="D308" s="236" t="s">
        <v>4679</v>
      </c>
      <c r="E308" s="196" t="s">
        <v>4680</v>
      </c>
      <c r="F308" s="148" t="s">
        <v>4681</v>
      </c>
      <c r="G308" s="109" t="s">
        <v>4682</v>
      </c>
      <c r="H308" s="148" t="s">
        <v>4683</v>
      </c>
      <c r="I308" s="148" t="s">
        <v>4684</v>
      </c>
      <c r="J308" s="148" t="s">
        <v>4685</v>
      </c>
      <c r="K308" s="148" t="s">
        <v>4686</v>
      </c>
      <c r="L308" s="226" t="s">
        <v>4687</v>
      </c>
      <c r="M308" s="148" t="s">
        <v>4688</v>
      </c>
    </row>
    <row r="309" spans="1:13" ht="28.5" customHeight="1">
      <c r="A309" s="148" t="s">
        <v>4641</v>
      </c>
      <c r="B309" s="148" t="s">
        <v>3923</v>
      </c>
      <c r="C309" s="148" t="s">
        <v>4642</v>
      </c>
      <c r="D309" s="148" t="s">
        <v>4689</v>
      </c>
      <c r="E309" s="216" t="s">
        <v>4690</v>
      </c>
      <c r="F309" s="106" t="s">
        <v>4691</v>
      </c>
      <c r="G309" s="109" t="s">
        <v>4692</v>
      </c>
      <c r="H309" s="148" t="s">
        <v>4693</v>
      </c>
      <c r="I309" s="148" t="s">
        <v>4694</v>
      </c>
      <c r="J309" s="148" t="s">
        <v>4695</v>
      </c>
      <c r="K309" s="109" t="s">
        <v>4696</v>
      </c>
      <c r="L309" s="222" t="s">
        <v>4697</v>
      </c>
      <c r="M309" s="148" t="s">
        <v>4698</v>
      </c>
    </row>
    <row r="310" spans="1:13" ht="28.5" customHeight="1">
      <c r="A310" s="148" t="s">
        <v>4653</v>
      </c>
      <c r="B310" s="148" t="s">
        <v>3923</v>
      </c>
      <c r="C310" s="148" t="s">
        <v>4654</v>
      </c>
      <c r="D310" s="148" t="s">
        <v>4689</v>
      </c>
      <c r="E310" s="216" t="s">
        <v>4690</v>
      </c>
      <c r="F310" s="106" t="s">
        <v>4691</v>
      </c>
      <c r="G310" s="109" t="s">
        <v>4692</v>
      </c>
      <c r="H310" s="148" t="s">
        <v>4693</v>
      </c>
      <c r="I310" s="148" t="s">
        <v>4694</v>
      </c>
      <c r="J310" s="148" t="s">
        <v>4695</v>
      </c>
      <c r="K310" s="109" t="s">
        <v>4696</v>
      </c>
      <c r="L310" s="222" t="s">
        <v>4697</v>
      </c>
      <c r="M310" s="148" t="s">
        <v>4698</v>
      </c>
    </row>
    <row r="311" spans="1:13" ht="28.5" customHeight="1">
      <c r="A311" s="148" t="s">
        <v>4665</v>
      </c>
      <c r="B311" s="148" t="s">
        <v>3923</v>
      </c>
      <c r="C311" s="148" t="s">
        <v>4666</v>
      </c>
      <c r="D311" s="148" t="s">
        <v>4689</v>
      </c>
      <c r="E311" s="216" t="s">
        <v>4690</v>
      </c>
      <c r="F311" s="106" t="s">
        <v>4691</v>
      </c>
      <c r="G311" s="109" t="s">
        <v>4692</v>
      </c>
      <c r="H311" s="148" t="s">
        <v>4693</v>
      </c>
      <c r="I311" s="148" t="s">
        <v>4694</v>
      </c>
      <c r="J311" s="148" t="s">
        <v>4695</v>
      </c>
      <c r="K311" s="109" t="s">
        <v>4696</v>
      </c>
      <c r="L311" s="222" t="s">
        <v>4697</v>
      </c>
      <c r="M311" s="148" t="s">
        <v>4698</v>
      </c>
    </row>
    <row r="312" spans="1:13" ht="28.5" customHeight="1">
      <c r="A312" s="148" t="s">
        <v>4677</v>
      </c>
      <c r="B312" s="148" t="s">
        <v>3923</v>
      </c>
      <c r="C312" s="148" t="s">
        <v>4678</v>
      </c>
      <c r="D312" s="148" t="s">
        <v>4689</v>
      </c>
      <c r="E312" s="216" t="s">
        <v>4690</v>
      </c>
      <c r="F312" s="106" t="s">
        <v>4691</v>
      </c>
      <c r="G312" s="109" t="s">
        <v>4692</v>
      </c>
      <c r="H312" s="148" t="s">
        <v>4693</v>
      </c>
      <c r="I312" s="148" t="s">
        <v>4694</v>
      </c>
      <c r="J312" s="148" t="s">
        <v>4695</v>
      </c>
      <c r="K312" s="109" t="s">
        <v>4696</v>
      </c>
      <c r="L312" s="222" t="s">
        <v>4697</v>
      </c>
      <c r="M312" s="148" t="s">
        <v>4698</v>
      </c>
    </row>
    <row r="313" spans="1:13" ht="42.75" customHeight="1">
      <c r="A313" s="148" t="str">
        <f t="shared" ref="A313" si="17">B313&amp;C313</f>
        <v>Product ListA1</v>
      </c>
      <c r="B313" s="148" t="s">
        <v>229</v>
      </c>
      <c r="C313" s="148" t="s">
        <v>1629</v>
      </c>
      <c r="D313" s="190" t="s">
        <v>4699</v>
      </c>
      <c r="E313" s="196" t="s">
        <v>4700</v>
      </c>
      <c r="F313" s="148" t="s">
        <v>4701</v>
      </c>
      <c r="G313" s="148" t="s">
        <v>4702</v>
      </c>
      <c r="H313" s="148" t="s">
        <v>4703</v>
      </c>
      <c r="I313" s="148" t="s">
        <v>4704</v>
      </c>
      <c r="J313" s="191" t="s">
        <v>4705</v>
      </c>
      <c r="K313" s="215" t="s">
        <v>4706</v>
      </c>
      <c r="L313" s="221" t="s">
        <v>4707</v>
      </c>
      <c r="M313" s="190" t="s">
        <v>4708</v>
      </c>
    </row>
    <row r="314" spans="1:13" ht="14.25" customHeight="1">
      <c r="A314" s="148" t="str">
        <f>B314&amp;C314</f>
        <v>Product ListB5</v>
      </c>
      <c r="B314" s="148" t="s">
        <v>229</v>
      </c>
      <c r="C314" s="148" t="s">
        <v>2419</v>
      </c>
      <c r="D314" s="190" t="s">
        <v>4709</v>
      </c>
      <c r="E314" s="196" t="s">
        <v>4710</v>
      </c>
      <c r="F314" s="148" t="s">
        <v>4711</v>
      </c>
      <c r="G314" s="148" t="s">
        <v>4712</v>
      </c>
      <c r="H314" s="148" t="s">
        <v>4713</v>
      </c>
      <c r="I314" s="148" t="s">
        <v>4714</v>
      </c>
      <c r="J314" s="148" t="s">
        <v>4715</v>
      </c>
      <c r="K314" s="215" t="s">
        <v>4716</v>
      </c>
      <c r="L314" s="237" t="s">
        <v>4717</v>
      </c>
      <c r="M314" s="190" t="s">
        <v>4718</v>
      </c>
    </row>
    <row r="315" spans="1:13">
      <c r="A315" s="148" t="str">
        <f>B315&amp;C315</f>
        <v>Product ListC5</v>
      </c>
      <c r="B315" s="148" t="s">
        <v>229</v>
      </c>
      <c r="C315" s="148" t="s">
        <v>2730</v>
      </c>
      <c r="D315" s="190" t="s">
        <v>4719</v>
      </c>
      <c r="E315" s="196" t="s">
        <v>4720</v>
      </c>
      <c r="F315" s="148" t="s">
        <v>4721</v>
      </c>
      <c r="G315" s="148" t="s">
        <v>4722</v>
      </c>
      <c r="H315" s="148" t="s">
        <v>4723</v>
      </c>
      <c r="I315" s="148" t="s">
        <v>4724</v>
      </c>
      <c r="J315" s="148" t="s">
        <v>4725</v>
      </c>
      <c r="K315" s="215" t="s">
        <v>4726</v>
      </c>
      <c r="L315" s="237" t="s">
        <v>4727</v>
      </c>
      <c r="M315" s="190" t="s">
        <v>4728</v>
      </c>
    </row>
    <row r="316" spans="1:13">
      <c r="A316" s="148" t="str">
        <f>B316&amp;C316</f>
        <v>Product ListD5</v>
      </c>
      <c r="B316" s="148" t="s">
        <v>229</v>
      </c>
      <c r="C316" s="148" t="s">
        <v>4729</v>
      </c>
      <c r="D316" s="106" t="s">
        <v>4730</v>
      </c>
      <c r="E316" s="106" t="s">
        <v>4731</v>
      </c>
      <c r="F316" s="106" t="s">
        <v>4732</v>
      </c>
      <c r="G316" s="106" t="s">
        <v>4733</v>
      </c>
      <c r="H316" s="106" t="s">
        <v>4734</v>
      </c>
      <c r="I316" t="s">
        <v>4735</v>
      </c>
      <c r="J316" s="106" t="s">
        <v>4736</v>
      </c>
      <c r="K316" s="106" t="s">
        <v>4737</v>
      </c>
      <c r="L316" s="106" t="s">
        <v>4738</v>
      </c>
      <c r="M316" s="106" t="s">
        <v>4739</v>
      </c>
    </row>
    <row r="317" spans="1:13">
      <c r="A317" s="148" t="str">
        <f t="shared" ref="A317:A318" si="18">B317&amp;C317</f>
        <v>Product ListE5</v>
      </c>
      <c r="B317" s="148" t="s">
        <v>229</v>
      </c>
      <c r="C317" s="148" t="s">
        <v>4740</v>
      </c>
      <c r="D317" s="190" t="s">
        <v>4741</v>
      </c>
      <c r="E317" s="216" t="s">
        <v>4742</v>
      </c>
      <c r="F317" s="148" t="s">
        <v>4743</v>
      </c>
      <c r="G317" s="148" t="s">
        <v>4744</v>
      </c>
      <c r="H317" s="148" t="s">
        <v>4745</v>
      </c>
      <c r="I317" s="106" t="s">
        <v>4746</v>
      </c>
      <c r="J317" s="148" t="s">
        <v>4747</v>
      </c>
      <c r="K317" s="215" t="s">
        <v>4748</v>
      </c>
      <c r="L317" s="237" t="s">
        <v>4749</v>
      </c>
      <c r="M317" s="190" t="s">
        <v>4750</v>
      </c>
    </row>
    <row r="318" spans="1:13">
      <c r="A318" s="148" t="str">
        <f t="shared" si="18"/>
        <v>Product ListF5</v>
      </c>
      <c r="B318" s="148" t="s">
        <v>229</v>
      </c>
      <c r="C318" s="148" t="s">
        <v>4751</v>
      </c>
      <c r="D318" s="190" t="s">
        <v>3457</v>
      </c>
      <c r="E318" s="216" t="s">
        <v>3458</v>
      </c>
      <c r="F318" s="148" t="s">
        <v>3459</v>
      </c>
      <c r="G318" s="148" t="s">
        <v>3460</v>
      </c>
      <c r="H318" s="148" t="s">
        <v>3461</v>
      </c>
      <c r="I318" s="148" t="s">
        <v>3462</v>
      </c>
      <c r="J318" s="190" t="s">
        <v>3463</v>
      </c>
      <c r="K318" s="215" t="s">
        <v>3464</v>
      </c>
      <c r="L318" s="237" t="s">
        <v>3465</v>
      </c>
      <c r="M318" s="190" t="s">
        <v>3466</v>
      </c>
    </row>
    <row r="319" spans="1:13" ht="28.5">
      <c r="A319" s="148" t="str">
        <f>B319&amp;C319</f>
        <v>GeneralCpy</v>
      </c>
      <c r="B319" s="148" t="s">
        <v>4752</v>
      </c>
      <c r="C319" s="148" t="s">
        <v>4753</v>
      </c>
      <c r="D319" s="148" t="s">
        <v>4754</v>
      </c>
      <c r="E319" s="196" t="s">
        <v>4755</v>
      </c>
      <c r="F319" s="148" t="s">
        <v>4754</v>
      </c>
      <c r="G319" s="148" t="s">
        <v>4754</v>
      </c>
      <c r="H319" s="148" t="s">
        <v>4754</v>
      </c>
      <c r="I319" s="148" t="s">
        <v>4754</v>
      </c>
      <c r="J319" s="148" t="s">
        <v>4754</v>
      </c>
      <c r="K319" s="148" t="s">
        <v>4754</v>
      </c>
      <c r="L319" s="226" t="s">
        <v>4754</v>
      </c>
      <c r="M319" s="148" t="s">
        <v>4756</v>
      </c>
    </row>
    <row r="320" spans="1:13">
      <c r="A320" s="148" t="s">
        <v>4757</v>
      </c>
      <c r="B320" s="148" t="s">
        <v>4752</v>
      </c>
      <c r="K320" s="148"/>
      <c r="L320" s="221"/>
      <c r="M320" s="148"/>
    </row>
    <row r="321" spans="1:13">
      <c r="K321" s="148"/>
      <c r="L321" s="221"/>
      <c r="M321" s="148"/>
    </row>
    <row r="322" spans="1:13" ht="85.5">
      <c r="A322" s="148" t="s">
        <v>3457</v>
      </c>
      <c r="D322" s="148" t="s">
        <v>4758</v>
      </c>
      <c r="E322" s="196" t="s">
        <v>4759</v>
      </c>
      <c r="F322" s="148" t="s">
        <v>4760</v>
      </c>
      <c r="G322" s="148" t="s">
        <v>4761</v>
      </c>
      <c r="H322" s="148" t="s">
        <v>4762</v>
      </c>
      <c r="I322" s="148" t="s">
        <v>4763</v>
      </c>
      <c r="J322" s="148" t="s">
        <v>4764</v>
      </c>
      <c r="K322" s="148" t="s">
        <v>4765</v>
      </c>
      <c r="L322" s="221" t="s">
        <v>4766</v>
      </c>
      <c r="M322" s="148" t="s">
        <v>4767</v>
      </c>
    </row>
    <row r="323" spans="1:13" ht="28.5">
      <c r="A323" s="148" t="s">
        <v>3457</v>
      </c>
      <c r="D323" s="148" t="s">
        <v>4768</v>
      </c>
      <c r="E323" s="196" t="s">
        <v>4769</v>
      </c>
      <c r="F323" s="148" t="s">
        <v>4770</v>
      </c>
      <c r="G323" s="255" t="s">
        <v>4771</v>
      </c>
      <c r="H323" s="148" t="s">
        <v>4772</v>
      </c>
      <c r="I323" s="148" t="s">
        <v>4773</v>
      </c>
      <c r="J323" s="148" t="s">
        <v>4774</v>
      </c>
      <c r="K323" s="148" t="s">
        <v>4775</v>
      </c>
      <c r="L323" s="238" t="s">
        <v>4776</v>
      </c>
      <c r="M323" s="148" t="s">
        <v>4777</v>
      </c>
    </row>
    <row r="324" spans="1:13" ht="28.5">
      <c r="A324" s="148" t="s">
        <v>3457</v>
      </c>
      <c r="D324" s="148" t="s">
        <v>4778</v>
      </c>
      <c r="E324" s="196" t="s">
        <v>4779</v>
      </c>
      <c r="F324" s="148" t="s">
        <v>4780</v>
      </c>
      <c r="G324" s="255" t="s">
        <v>4781</v>
      </c>
      <c r="H324" s="148" t="s">
        <v>4782</v>
      </c>
      <c r="I324" s="148" t="s">
        <v>4783</v>
      </c>
      <c r="J324" s="148" t="s">
        <v>4784</v>
      </c>
      <c r="K324" s="148" t="s">
        <v>4785</v>
      </c>
      <c r="L324" s="238" t="s">
        <v>4786</v>
      </c>
      <c r="M324" s="148" t="s">
        <v>4787</v>
      </c>
    </row>
    <row r="325" spans="1:13" ht="71.25">
      <c r="A325" s="148" t="s">
        <v>3457</v>
      </c>
      <c r="D325" s="148" t="s">
        <v>4788</v>
      </c>
      <c r="E325" s="196" t="s">
        <v>4789</v>
      </c>
      <c r="F325" s="148" t="s">
        <v>4790</v>
      </c>
      <c r="G325" s="255" t="s">
        <v>4791</v>
      </c>
      <c r="H325" s="148" t="s">
        <v>4792</v>
      </c>
      <c r="I325" s="148" t="s">
        <v>4793</v>
      </c>
      <c r="J325" s="148" t="s">
        <v>4794</v>
      </c>
      <c r="K325" s="148" t="s">
        <v>4795</v>
      </c>
      <c r="L325" s="238" t="s">
        <v>4796</v>
      </c>
      <c r="M325" s="148" t="s">
        <v>4797</v>
      </c>
    </row>
    <row r="326" spans="1:13" ht="28.5">
      <c r="A326" s="148" t="s">
        <v>3457</v>
      </c>
      <c r="D326" s="148" t="s">
        <v>4798</v>
      </c>
      <c r="E326" s="196" t="s">
        <v>4799</v>
      </c>
      <c r="F326" s="148" t="s">
        <v>4800</v>
      </c>
      <c r="G326" s="255" t="s">
        <v>4801</v>
      </c>
      <c r="H326" s="148" t="s">
        <v>4802</v>
      </c>
      <c r="I326" s="148" t="s">
        <v>4803</v>
      </c>
      <c r="J326" s="148" t="s">
        <v>4804</v>
      </c>
      <c r="K326" s="148" t="s">
        <v>4805</v>
      </c>
      <c r="L326" s="238" t="s">
        <v>4806</v>
      </c>
      <c r="M326" s="148" t="s">
        <v>4807</v>
      </c>
    </row>
    <row r="327" spans="1:13" ht="42.75">
      <c r="A327" s="148" t="s">
        <v>3457</v>
      </c>
      <c r="D327" s="148" t="s">
        <v>4808</v>
      </c>
      <c r="E327" s="196" t="s">
        <v>4809</v>
      </c>
      <c r="F327" s="148" t="s">
        <v>4810</v>
      </c>
      <c r="G327" s="255" t="s">
        <v>4811</v>
      </c>
      <c r="H327" s="148" t="s">
        <v>4812</v>
      </c>
      <c r="I327" s="148" t="s">
        <v>4813</v>
      </c>
      <c r="J327" s="148" t="s">
        <v>4814</v>
      </c>
      <c r="K327" s="148" t="s">
        <v>4815</v>
      </c>
      <c r="L327" s="238" t="s">
        <v>4816</v>
      </c>
      <c r="M327" s="148" t="s">
        <v>4817</v>
      </c>
    </row>
    <row r="328" spans="1:13" ht="85.5">
      <c r="A328" s="148" t="s">
        <v>3457</v>
      </c>
      <c r="D328" s="148" t="s">
        <v>4818</v>
      </c>
      <c r="E328" s="196" t="s">
        <v>4819</v>
      </c>
      <c r="F328" s="148" t="s">
        <v>4820</v>
      </c>
      <c r="G328" s="255" t="s">
        <v>4821</v>
      </c>
      <c r="H328" s="148" t="s">
        <v>4822</v>
      </c>
      <c r="I328" s="148" t="s">
        <v>4823</v>
      </c>
      <c r="J328" s="148" t="s">
        <v>4824</v>
      </c>
      <c r="K328" s="148" t="s">
        <v>4825</v>
      </c>
      <c r="L328" s="238" t="s">
        <v>4826</v>
      </c>
      <c r="M328" s="148" t="s">
        <v>4827</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68381840FAC7D4EBE633D34D1ACDD16" ma:contentTypeVersion="10" ma:contentTypeDescription="Ein neues Dokument erstellen." ma:contentTypeScope="" ma:versionID="a91bbf330318be1035f09dffd65f3442">
  <xsd:schema xmlns:xsd="http://www.w3.org/2001/XMLSchema" xmlns:xs="http://www.w3.org/2001/XMLSchema" xmlns:p="http://schemas.microsoft.com/office/2006/metadata/properties" xmlns:ns2="d8b33081-c49c-4ac9-a611-fad192743858" xmlns:ns3="f9bbef02-04f5-4725-908c-1dacea349d19" targetNamespace="http://schemas.microsoft.com/office/2006/metadata/properties" ma:root="true" ma:fieldsID="26776d703e3b3c690273a6f7a5aaf5db" ns2:_="" ns3:_="">
    <xsd:import namespace="d8b33081-c49c-4ac9-a611-fad192743858"/>
    <xsd:import namespace="f9bbef02-04f5-4725-908c-1dacea349d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b33081-c49c-4ac9-a611-fad1927438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669e1652-52fc-46a1-b35c-c203438e4965"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bbef02-04f5-4725-908c-1dacea349d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b5dc6ce-897b-4bf0-80f8-ad1a002e5cb6}" ma:internalName="TaxCatchAll" ma:showField="CatchAllData" ma:web="f9bbef02-04f5-4725-908c-1dacea349d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9bbef02-04f5-4725-908c-1dacea349d19" xsi:nil="true"/>
    <lcf76f155ced4ddcb4097134ff3c332f xmlns="d8b33081-c49c-4ac9-a611-fad19274385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90F62D15-C459-4786-BADD-5D15D58AF4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b33081-c49c-4ac9-a611-fad192743858"/>
    <ds:schemaRef ds:uri="f9bbef02-04f5-4725-908c-1dacea34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f9bbef02-04f5-4725-908c-1dacea349d19"/>
    <ds:schemaRef ds:uri="d8b33081-c49c-4ac9-a611-fad19274385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Brunkhorst, Malte</cp:lastModifiedBy>
  <cp:revision/>
  <dcterms:created xsi:type="dcterms:W3CDTF">2010-06-21T21:00:23Z</dcterms:created>
  <dcterms:modified xsi:type="dcterms:W3CDTF">2026-05-27T04:50:27Z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0x010100168381840FAC7D4EBE633D34D1ACDD16</vt:lpwstr>
  </property>
  <property fmtid="{D5CDD505-2E9C-101B-9397-08002B2CF9AE}" pid="4" name="Order">
    <vt:r8>100</vt:r8>
  </property>
  <property fmtid="{D5CDD505-2E9C-101B-9397-08002B2CF9AE}" pid="5" name="MediaServiceImageTags">
    <vt:lpwstr/>
  </property>
</Properties>
</file>